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Устройство катка_10.10.2025\"/>
    </mc:Choice>
  </mc:AlternateContent>
  <xr:revisionPtr revIDLastSave="0" documentId="13_ncr:1_{FEE52C11-2E15-4D09-B47F-404D70CCABA9}" xr6:coauthVersionLast="45" xr6:coauthVersionMax="47" xr10:uidLastSave="{00000000-0000-0000-0000-000000000000}"/>
  <bookViews>
    <workbookView xWindow="-32505" yWindow="-255" windowWidth="23250" windowHeight="13890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НМЦД'!$A$1:$K$94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89" i="2" l="1"/>
  <c r="K84" i="2"/>
  <c r="K79" i="2"/>
  <c r="K74" i="2"/>
  <c r="K69" i="2"/>
  <c r="K64" i="2"/>
  <c r="K59" i="2"/>
  <c r="K54" i="2"/>
  <c r="K49" i="2"/>
  <c r="K44" i="2"/>
  <c r="K39" i="2"/>
  <c r="K34" i="2"/>
  <c r="K29" i="2"/>
  <c r="K24" i="2"/>
  <c r="K19" i="2"/>
  <c r="K14" i="2"/>
  <c r="I54" i="2" l="1"/>
  <c r="H54" i="2"/>
  <c r="F52" i="2"/>
  <c r="F51" i="2" s="1"/>
  <c r="E52" i="2"/>
  <c r="D52" i="2"/>
  <c r="E51" i="2"/>
  <c r="D51" i="2"/>
  <c r="I49" i="2"/>
  <c r="H49" i="2"/>
  <c r="F47" i="2"/>
  <c r="F46" i="2" s="1"/>
  <c r="E47" i="2"/>
  <c r="E46" i="2" s="1"/>
  <c r="D47" i="2"/>
  <c r="D46" i="2"/>
  <c r="I64" i="2"/>
  <c r="H64" i="2"/>
  <c r="F62" i="2"/>
  <c r="F61" i="2" s="1"/>
  <c r="E62" i="2"/>
  <c r="D62" i="2"/>
  <c r="E61" i="2"/>
  <c r="D61" i="2"/>
  <c r="I59" i="2"/>
  <c r="H59" i="2"/>
  <c r="F57" i="2"/>
  <c r="F56" i="2" s="1"/>
  <c r="E57" i="2"/>
  <c r="E56" i="2" s="1"/>
  <c r="D57" i="2"/>
  <c r="D56" i="2"/>
  <c r="I56" i="2" s="1"/>
  <c r="I74" i="2"/>
  <c r="K72" i="2" s="1"/>
  <c r="K71" i="2" s="1"/>
  <c r="H74" i="2"/>
  <c r="F72" i="2"/>
  <c r="F71" i="2" s="1"/>
  <c r="E72" i="2"/>
  <c r="E71" i="2" s="1"/>
  <c r="D72" i="2"/>
  <c r="D71" i="2" s="1"/>
  <c r="I69" i="2"/>
  <c r="H69" i="2"/>
  <c r="G69" i="2"/>
  <c r="F67" i="2"/>
  <c r="F66" i="2" s="1"/>
  <c r="E67" i="2"/>
  <c r="E66" i="2" s="1"/>
  <c r="D67" i="2"/>
  <c r="D66" i="2" s="1"/>
  <c r="I66" i="2" s="1"/>
  <c r="I67" i="2" s="1"/>
  <c r="I79" i="2"/>
  <c r="H79" i="2"/>
  <c r="F77" i="2"/>
  <c r="E77" i="2"/>
  <c r="E76" i="2" s="1"/>
  <c r="D77" i="2"/>
  <c r="D76" i="2" s="1"/>
  <c r="F76" i="2"/>
  <c r="I84" i="2"/>
  <c r="H84" i="2"/>
  <c r="F82" i="2"/>
  <c r="F81" i="2" s="1"/>
  <c r="E82" i="2"/>
  <c r="E81" i="2" s="1"/>
  <c r="D82" i="2"/>
  <c r="D81" i="2" s="1"/>
  <c r="I44" i="2"/>
  <c r="H44" i="2"/>
  <c r="F42" i="2"/>
  <c r="F41" i="2" s="1"/>
  <c r="E42" i="2"/>
  <c r="E41" i="2" s="1"/>
  <c r="D42" i="2"/>
  <c r="D41" i="2" s="1"/>
  <c r="I39" i="2"/>
  <c r="H39" i="2"/>
  <c r="F37" i="2"/>
  <c r="F36" i="2" s="1"/>
  <c r="E37" i="2"/>
  <c r="E36" i="2" s="1"/>
  <c r="D37" i="2"/>
  <c r="D36" i="2" s="1"/>
  <c r="I34" i="2"/>
  <c r="H34" i="2"/>
  <c r="F32" i="2"/>
  <c r="F31" i="2" s="1"/>
  <c r="E32" i="2"/>
  <c r="E31" i="2" s="1"/>
  <c r="D32" i="2"/>
  <c r="D31" i="2" s="1"/>
  <c r="I29" i="2"/>
  <c r="G29" i="2" s="1"/>
  <c r="H29" i="2"/>
  <c r="F27" i="2"/>
  <c r="F26" i="2" s="1"/>
  <c r="E27" i="2"/>
  <c r="E26" i="2" s="1"/>
  <c r="D27" i="2"/>
  <c r="D26" i="2" s="1"/>
  <c r="I24" i="2"/>
  <c r="H24" i="2"/>
  <c r="F22" i="2"/>
  <c r="F21" i="2" s="1"/>
  <c r="E22" i="2"/>
  <c r="E21" i="2" s="1"/>
  <c r="D22" i="2"/>
  <c r="D21" i="2" s="1"/>
  <c r="I51" i="2" l="1"/>
  <c r="I52" i="2" s="1"/>
  <c r="I71" i="2"/>
  <c r="I72" i="2" s="1"/>
  <c r="I61" i="2"/>
  <c r="I62" i="2" s="1"/>
  <c r="I57" i="2"/>
  <c r="G59" i="2"/>
  <c r="G54" i="2"/>
  <c r="I46" i="2"/>
  <c r="G49" i="2"/>
  <c r="I47" i="2"/>
  <c r="G74" i="2"/>
  <c r="K47" i="2"/>
  <c r="K46" i="2" s="1"/>
  <c r="K52" i="2"/>
  <c r="K51" i="2" s="1"/>
  <c r="G64" i="2"/>
  <c r="G84" i="2"/>
  <c r="K57" i="2"/>
  <c r="K56" i="2" s="1"/>
  <c r="K62" i="2"/>
  <c r="K61" i="2" s="1"/>
  <c r="K67" i="2"/>
  <c r="K66" i="2" s="1"/>
  <c r="I76" i="2"/>
  <c r="I77" i="2" s="1"/>
  <c r="I81" i="2"/>
  <c r="I82" i="2" s="1"/>
  <c r="G79" i="2"/>
  <c r="K77" i="2"/>
  <c r="K76" i="2" s="1"/>
  <c r="K82" i="2"/>
  <c r="K81" i="2" s="1"/>
  <c r="G44" i="2"/>
  <c r="I31" i="2"/>
  <c r="I32" i="2" s="1"/>
  <c r="I41" i="2"/>
  <c r="I42" i="2" s="1"/>
  <c r="I36" i="2"/>
  <c r="I37" i="2" s="1"/>
  <c r="I21" i="2"/>
  <c r="I22" i="2" s="1"/>
  <c r="I26" i="2"/>
  <c r="I27" i="2" s="1"/>
  <c r="K42" i="2"/>
  <c r="K41" i="2" s="1"/>
  <c r="K37" i="2"/>
  <c r="K36" i="2" s="1"/>
  <c r="G39" i="2"/>
  <c r="G34" i="2"/>
  <c r="K22" i="2"/>
  <c r="K21" i="2" s="1"/>
  <c r="G24" i="2"/>
  <c r="F17" i="2"/>
  <c r="E17" i="2"/>
  <c r="D17" i="2"/>
  <c r="F12" i="2"/>
  <c r="F11" i="2" s="1"/>
  <c r="E12" i="2"/>
  <c r="E11" i="2" s="1"/>
  <c r="D12" i="2"/>
  <c r="D11" i="2" s="1"/>
  <c r="I19" i="2"/>
  <c r="I14" i="2"/>
  <c r="H14" i="2"/>
  <c r="K12" i="2" l="1"/>
  <c r="K11" i="2" s="1"/>
  <c r="K32" i="2"/>
  <c r="K31" i="2" s="1"/>
  <c r="K27" i="2"/>
  <c r="K26" i="2" s="1"/>
  <c r="I11" i="2"/>
  <c r="I12" i="2" s="1"/>
  <c r="G19" i="2" l="1"/>
  <c r="F16" i="2"/>
  <c r="H19" i="2"/>
  <c r="D16" i="2"/>
  <c r="E16" i="2" l="1"/>
  <c r="I16" i="2" s="1"/>
  <c r="I17" i="2" s="1"/>
  <c r="K17" i="2" l="1"/>
  <c r="K16" i="2" s="1"/>
  <c r="K87" i="2" s="1"/>
  <c r="K86" i="2" s="1"/>
</calcChain>
</file>

<file path=xl/sharedStrings.xml><?xml version="1.0" encoding="utf-8"?>
<sst xmlns="http://schemas.openxmlformats.org/spreadsheetml/2006/main" count="424" uniqueCount="53">
  <si>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</si>
  <si>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</si>
  <si>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</si>
  <si>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</si>
  <si>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Дата сбора данных</t>
  </si>
  <si>
    <t>Срок действия цен</t>
  </si>
  <si>
    <t>Категории</t>
  </si>
  <si>
    <t>Цена за единицу работы, услуги без учета налога на добавленную стоимость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</si>
  <si>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</si>
  <si>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</si>
  <si>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</si>
  <si>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20%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</si>
  <si>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</si>
  <si>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</si>
  <si>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Количество работ, услуг</t>
  </si>
  <si>
    <t>Стоимость работ, услуг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</si>
  <si>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</si>
  <si>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</si>
  <si>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</si>
  <si>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Цена за единицу работы, услуги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</si>
  <si>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</si>
  <si>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</si>
  <si>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</si>
  <si>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</si>
  <si>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</si>
  <si>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усл. ед.</t>
  </si>
  <si>
    <t>Средняя цена</t>
  </si>
  <si>
    <t>Способ определения поставщика (подрядчика, исполнителя) - Запрос предложений</t>
  </si>
  <si>
    <t>Заместитетль Генерельного директора по событийному маркетингу АНО "Кинопарк"</t>
  </si>
  <si>
    <t>С.Ф. Даргель</t>
  </si>
  <si>
    <t>шт.</t>
  </si>
  <si>
    <t xml:space="preserve">Дата составления таблицы "09" октября 2025 г.                                                                                                                 </t>
  </si>
  <si>
    <t>Размещение строительного городка, установка ограждений, временное освещение</t>
  </si>
  <si>
    <t>Песок</t>
  </si>
  <si>
    <t>м3</t>
  </si>
  <si>
    <t>Фанера ламинированная 21мм 2500х1250мм сорт 1/1 гладкая</t>
  </si>
  <si>
    <t>Брусок сухой строганый 50х50х3000 мм сорт АВ хвойные породы профилированный</t>
  </si>
  <si>
    <t>Система охлаждения ледового поля (Айсматы Обнинск Газ Полимер 190 наружний диаметр 140 внутренний 100 мм)</t>
  </si>
  <si>
    <t>Прокладка трубопроводов водоснабжения из напорных полиэтиленовых труб, наружный диаметр до 110 мм // устройство магистральной системы трубопроводов (с установкой запорной арматуры)</t>
  </si>
  <si>
    <t>м2</t>
  </si>
  <si>
    <t>м</t>
  </si>
  <si>
    <t>Борт мультимедийный 1162*(82/181)*L  • Стальная рама борта изготовлена из: стального профиля квадратного и прямоугольного сечения коробчатого типа:  - вертикальные трубы – стальной профиль 50 х 30 мм с толщиной стенки 2 мм (согласно ГОСТа 8639-82), все стальные конструкции горячеоцинованы (согласно ГОСТа 9.307-89);  - горизонтальные трубы – стальной профиль 50 х 50 мм, 40 х 40 мм с толщиной стенки 2 мм (согласно ГОСТа 8639-82), все стальные конструкции должны быть горячеоцинованы (согласно ГОСТа 9.307-89) •   Материалы и комплектующие:  - монолитный поликарбонат белый матовый 8 мм (с обоих сторон борта);  - отбойный бортик желтый высокомолекулярный полиэтилен высота 380 мм и толщина 10 мм;  - поручень белый высокомолекулярный полиэтилен толщина 10 мм;  - крепеж для соединения секций между собой и для крепления к основанию устанавливается внутри каркаса борта (все металлические части оцинкованы);  - комплект закладных деталей (регулируемые анкера), чертежи установки закладных деталей;  - задняя облицовка монолитный поликарбонат матовый толщиной 8 мм и стеклопластик белый толщиной 6мм.  • Каждая секция борта имеет мультимедийную программируемую подсветку. Количество стандартных программ: 6 (от статичного свечения любым цветом до перелива с любой скоростью).  Возможность программирования каждого отдельного сегмента любым цветом.  Состав мультимедийной начинки борта: Светодиодная лента герметичная SPI-P-B60-12mm 12V RGB-PX3 (14.4W/m, IP66, 5060, 5m)  (Arlight, Закрытый, IP66) или эквивалент,  Контроллер HX-803TC-2 (170000pix, 220V, SD-card, TCP/IP) (Arlight, -) или эквивалент, Конвертер ED-RS485-TTL (12-24V) или эквивалент</t>
  </si>
  <si>
    <t>компл.</t>
  </si>
  <si>
    <t xml:space="preserve">Агрегат компрессорно-конденсаторный для  холодоснабжения ледового поля  Locomotiv ST F200 ТУ 3644-001-92661264-2011 или эквивалент.
Тип охлаждения конденсатора  Воздушный  Холодопроизводительность, кВт (t0 = -15°C tk = 30°C) 195  Ступени регулирования производительности, %   0-25-50-75-100  Количество независимых контуров по хладагенту  1  Хладагент / объём заправки, кг  R507А / 120  Рабочая температура теплоносителя (выход испарителя, °C) -17 / -8  Температура кипения минимальная / рабочая, °C -23 / -15  Основное электропитание  380/50 Гц/+N+Pe  Напряжение питания цепей управления, В 220  Электрическая мощность установленная, кВт 120  Уровень шума вентиляторов воздушного конденсатора (на расстоянии 10 м), Дба  Не более  68  Габаритные размеры (ДхШхВ), мм 5500х2350х2500  </t>
  </si>
  <si>
    <t>Светозвуковые мачты (Шкаф электрический коммутационный ШЭКС-3500 в комплекте (индивидуального изготовления) или эквивалент, Система спортивного светодиодного освещения мультифокусная OES-SPORT PRO 1200 MF. 1200 Вт, 5700K, 90Ra, DMX, IP65 или эквивалент, Система управляемой диодной декорации опоры на базе ARD-STRING-CLASSIC-10000-WHITE-100LED- MILK-LIVE RGB-DMX (24V, l0W) (Ardecoled, IP65) или эквивалент.  
Управление по DMX. Шаг витка 0,5 м. Комплектная, Осветительная установка BEAM ВЗ80Arc IP65 или эквивалент, Осветительная установка ВSW380ArcCMY IP65 или эквивалент, TH-652 AS Направленный репродуктор громкоговорителя или эквивалент, наружного исполнения, в комплекте с TU-652M-EA QD Драйвер громкоговорителя, A-2240D-EB 1CE Цифровой усилитель, 240 Вт, или эквивалент.</t>
  </si>
  <si>
    <t>Экран светодиодный уличный OES P5-A1-9120x3840 или эквивалент, шаг пикселя 5 мм, яркость 5500, IP65 в комплекте с алюминиевой рамой</t>
  </si>
  <si>
    <t>Ледозаливочная машина Zamboni модель 446 или эквивалент</t>
  </si>
  <si>
    <t>Пусконаладочные работы</t>
  </si>
  <si>
    <t>Ель каркасная Русская 9м (цвет зеленый) с шахтой усиления каркаса // сборно-разборная конструкция</t>
  </si>
  <si>
    <t>Фонд оплаты труда (ФОТ) с учетом отчислений и взносов</t>
  </si>
  <si>
    <t>Машины и механизмы:</t>
  </si>
  <si>
    <t>Расчет начальной (максимальной) цены договора 
На выполнение работ по устройству катка с искусственным льдом и инфраструктуры на территории Кинопарка</t>
  </si>
  <si>
    <t>Начальная максимальная цена договора составляет: 368 184 990 (Триста шестьдесят восемь миллионов сто восемьдесят четыре тысячи девятьсот девяносто) рублей 43 копейки, включая НДС (20%).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</si>
</sst>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₽&quot;;\-#,##0.00\ &quot;₽&quot;"/>
    <numFmt numFmtId="164" formatCode="_-* #,##0.00_р_._-;\-* #,##0.00_р_._-;_-* &quot;-&quot;??_р_._-;_-@_-"/>
    <numFmt numFmtId="165" formatCode="#,##0.00\ _₽"/>
    <numFmt numFmtId="166" formatCode="#,##0.00&quot;р.&quot;"/>
    <numFmt numFmtId="167" formatCode="#,##0.00\ &quot;₽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73">
    <xf numFmtId="0" fontId="0" fillId="0" borderId="0" xfId="0"/>
    <xf numFmtId="0" fontId="4" fillId="0" borderId="0" xfId="0" applyFont="1" applyFill="1"/>
    <xf numFmtId="0" fontId="4" fillId="0" borderId="0" xfId="0" applyFont="1" applyFill="1" applyBorder="1"/>
    <xf numFmtId="0" fontId="12" fillId="0" borderId="7" xfId="0" applyFont="1" applyFill="1" applyBorder="1" applyAlignment="1">
      <alignment vertical="center" wrapText="1"/>
    </xf>
    <xf numFmtId="4" fontId="15" fillId="0" borderId="7" xfId="4" applyNumberFormat="1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/>
    </xf>
    <xf numFmtId="4" fontId="16" fillId="0" borderId="7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6" applyFont="1" applyFill="1"/>
    <xf numFmtId="0" fontId="10" fillId="0" borderId="0" xfId="0" applyFont="1" applyFill="1" applyAlignment="1">
      <alignment vertical="top" wrapText="1"/>
    </xf>
    <xf numFmtId="0" fontId="5" fillId="0" borderId="0" xfId="0" applyFont="1" applyFill="1"/>
    <xf numFmtId="0" fontId="4" fillId="0" borderId="0" xfId="0" applyFont="1" applyFill="1" applyAlignment="1">
      <alignment horizontal="center"/>
    </xf>
    <xf numFmtId="10" fontId="16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6" fillId="0" borderId="7" xfId="0" applyNumberFormat="1" applyFont="1" applyFill="1" applyBorder="1" applyAlignment="1">
      <alignment horizontal="center" vertical="center" wrapText="1"/>
    </xf>
    <xf numFmtId="9" fontId="16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2" fillId="0" borderId="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 applyFill="1" applyBorder="1"/>
    <xf numFmtId="14" fontId="16" fillId="0" borderId="7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0" fontId="4" fillId="0" borderId="0" xfId="0" applyFont="1"/>
    <xf numFmtId="7" fontId="10" fillId="0" borderId="0" xfId="0" applyNumberFormat="1" applyFont="1" applyFill="1"/>
    <xf numFmtId="4" fontId="10" fillId="0" borderId="0" xfId="0" applyNumberFormat="1" applyFont="1" applyFill="1"/>
    <xf numFmtId="167" fontId="10" fillId="0" borderId="7" xfId="0" applyNumberFormat="1" applyFont="1" applyBorder="1" applyAlignment="1">
      <alignment horizontal="center" vertical="center" wrapText="1"/>
    </xf>
    <xf numFmtId="167" fontId="10" fillId="0" borderId="7" xfId="0" applyNumberFormat="1" applyFont="1" applyFill="1" applyBorder="1" applyAlignment="1">
      <alignment horizontal="center" vertical="center" wrapText="1"/>
    </xf>
    <xf numFmtId="167" fontId="16" fillId="0" borderId="7" xfId="0" applyNumberFormat="1" applyFont="1" applyBorder="1" applyAlignment="1">
      <alignment horizontal="center" vertical="center" wrapText="1"/>
    </xf>
    <xf numFmtId="165" fontId="10" fillId="0" borderId="7" xfId="0" applyNumberFormat="1" applyFont="1" applyFill="1" applyBorder="1" applyAlignment="1">
      <alignment horizontal="center" vertical="center" wrapText="1"/>
    </xf>
    <xf numFmtId="4" fontId="12" fillId="0" borderId="1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1" fontId="15" fillId="2" borderId="2" xfId="4" applyNumberFormat="1" applyFont="1" applyFill="1" applyBorder="1" applyAlignment="1">
      <alignment horizontal="center" vertical="center" wrapText="1"/>
    </xf>
    <xf numFmtId="1" fontId="15" fillId="2" borderId="4" xfId="4" applyNumberFormat="1" applyFont="1" applyFill="1" applyBorder="1" applyAlignment="1">
      <alignment horizontal="center" vertical="center" wrapText="1"/>
    </xf>
    <xf numFmtId="1" fontId="15" fillId="2" borderId="6" xfId="4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6" fontId="10" fillId="0" borderId="0" xfId="6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1" fontId="15" fillId="0" borderId="2" xfId="4" applyNumberFormat="1" applyFont="1" applyFill="1" applyBorder="1" applyAlignment="1">
      <alignment horizontal="center" vertical="center" wrapText="1"/>
    </xf>
    <xf numFmtId="1" fontId="15" fillId="0" borderId="4" xfId="4" applyNumberFormat="1" applyFont="1" applyFill="1" applyBorder="1" applyAlignment="1">
      <alignment horizontal="center" vertical="center" wrapText="1"/>
    </xf>
    <xf numFmtId="1" fontId="15" fillId="0" borderId="6" xfId="4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98"/>
  <sheetViews>
    <sheetView tabSelected="1" view="pageBreakPreview" topLeftCell="A90" zoomScale="90" zoomScaleNormal="90" zoomScaleSheetLayoutView="90" workbookViewId="0">
      <selection activeCell="A92" sqref="A92:K92"/>
    </sheetView>
  </sheetViews>
  <sheetFormatPr defaultColWidth="9.21875" defaultRowHeight="18" x14ac:dyDescent="0.35"/>
  <cols>
    <col min="1" max="1" width="35.5546875" style="1" customWidth="1"/>
    <col min="2" max="2" width="41.44140625" style="1" customWidth="1"/>
    <col min="3" max="3" width="15.77734375" style="1" customWidth="1"/>
    <col min="4" max="4" width="22.44140625" style="23" customWidth="1"/>
    <col min="5" max="5" width="23" style="23" customWidth="1"/>
    <col min="6" max="6" width="22.44140625" style="23" customWidth="1"/>
    <col min="7" max="7" width="22.44140625" style="1" customWidth="1"/>
    <col min="8" max="8" width="37.44140625" style="1" customWidth="1"/>
    <col min="9" max="9" width="20.44140625" style="14" customWidth="1"/>
    <col min="10" max="10" width="16.44140625" style="1" customWidth="1"/>
    <col min="11" max="11" width="22.21875" style="1" customWidth="1"/>
    <col min="12" max="12" width="11.77734375" style="1" customWidth="1"/>
    <col min="13" max="16384" width="9.21875" style="1"/>
  </cols>
  <sheetData>
    <row r="1" spans="1:11" ht="24.75" customHeight="1" x14ac:dyDescent="0.35">
      <c r="G1" s="43" t="s">
        <v>23</v>
      </c>
      <c r="H1" s="43"/>
      <c r="I1" s="43"/>
      <c r="J1" s="43"/>
      <c r="K1" s="43"/>
    </row>
    <row r="2" spans="1:11" ht="40.5" customHeight="1" x14ac:dyDescent="0.3">
      <c r="A2" s="44" t="s">
        <v>51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15" hidden="1" customHeight="1" x14ac:dyDescent="0.3">
      <c r="A3" s="45"/>
      <c r="B3" s="45"/>
      <c r="C3" s="45"/>
      <c r="D3" s="45"/>
      <c r="E3" s="45"/>
      <c r="F3" s="45"/>
      <c r="G3" s="45"/>
      <c r="H3" s="45"/>
      <c r="I3" s="46"/>
      <c r="J3" s="45"/>
      <c r="K3" s="45"/>
    </row>
    <row r="4" spans="1:11" ht="12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16.5" customHeight="1" x14ac:dyDescent="0.35">
      <c r="A5" s="2"/>
      <c r="B5" s="2"/>
      <c r="C5" s="2"/>
      <c r="D5" s="24"/>
      <c r="E5" s="24"/>
      <c r="F5" s="24"/>
      <c r="G5" s="61" t="s">
        <v>27</v>
      </c>
      <c r="H5" s="61"/>
      <c r="I5" s="61"/>
      <c r="J5" s="61"/>
      <c r="K5" s="61"/>
    </row>
    <row r="6" spans="1:11" ht="37.5" customHeight="1" x14ac:dyDescent="0.3">
      <c r="A6" s="40" t="s">
        <v>6</v>
      </c>
      <c r="B6" s="40" t="s">
        <v>0</v>
      </c>
      <c r="C6" s="40" t="s">
        <v>1</v>
      </c>
      <c r="D6" s="54" t="s">
        <v>16</v>
      </c>
      <c r="E6" s="55"/>
      <c r="F6" s="56"/>
      <c r="G6" s="57" t="s">
        <v>9</v>
      </c>
      <c r="H6" s="58"/>
      <c r="I6" s="10" t="s">
        <v>16</v>
      </c>
      <c r="J6" s="40" t="s">
        <v>14</v>
      </c>
      <c r="K6" s="40" t="s">
        <v>15</v>
      </c>
    </row>
    <row r="7" spans="1:11" ht="15.75" customHeight="1" x14ac:dyDescent="0.3">
      <c r="A7" s="41"/>
      <c r="B7" s="41"/>
      <c r="C7" s="41"/>
      <c r="D7" s="48" t="s">
        <v>2</v>
      </c>
      <c r="E7" s="49"/>
      <c r="F7" s="50"/>
      <c r="G7" s="59"/>
      <c r="H7" s="60"/>
      <c r="I7" s="70" t="s">
        <v>26</v>
      </c>
      <c r="J7" s="41"/>
      <c r="K7" s="41"/>
    </row>
    <row r="8" spans="1:11" ht="32.25" customHeight="1" x14ac:dyDescent="0.3">
      <c r="A8" s="41"/>
      <c r="B8" s="41"/>
      <c r="C8" s="41"/>
      <c r="D8" s="51"/>
      <c r="E8" s="52"/>
      <c r="F8" s="53"/>
      <c r="G8" s="40" t="s">
        <v>3</v>
      </c>
      <c r="H8" s="40" t="s">
        <v>24</v>
      </c>
      <c r="I8" s="71"/>
      <c r="J8" s="41"/>
      <c r="K8" s="41"/>
    </row>
    <row r="9" spans="1:11" ht="24" customHeight="1" x14ac:dyDescent="0.3">
      <c r="A9" s="42"/>
      <c r="B9" s="42"/>
      <c r="C9" s="42"/>
      <c r="D9" s="16" t="s">
        <v>20</v>
      </c>
      <c r="E9" s="16" t="s">
        <v>21</v>
      </c>
      <c r="F9" s="16" t="s">
        <v>22</v>
      </c>
      <c r="G9" s="42"/>
      <c r="H9" s="42"/>
      <c r="I9" s="72"/>
      <c r="J9" s="42"/>
      <c r="K9" s="42"/>
    </row>
    <row r="10" spans="1:11" x14ac:dyDescent="0.3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6">
        <v>9</v>
      </c>
      <c r="J10" s="16">
        <v>10</v>
      </c>
      <c r="K10" s="17">
        <v>11</v>
      </c>
    </row>
    <row r="11" spans="1:11" ht="54" x14ac:dyDescent="0.3">
      <c r="A11" s="3" t="s">
        <v>7</v>
      </c>
      <c r="B11" s="67" t="s">
        <v>32</v>
      </c>
      <c r="C11" s="40" t="s">
        <v>25</v>
      </c>
      <c r="D11" s="4">
        <f>D14-D12</f>
        <v>1175833.33</v>
      </c>
      <c r="E11" s="4">
        <f t="shared" ref="E11:F11" si="0">E14-E12</f>
        <v>1250000</v>
      </c>
      <c r="F11" s="4">
        <f t="shared" si="0"/>
        <v>1125000</v>
      </c>
      <c r="G11" s="15" t="s">
        <v>12</v>
      </c>
      <c r="H11" s="15" t="s">
        <v>12</v>
      </c>
      <c r="I11" s="5">
        <f>ROUND(SUM(D11:F11)/3,2)</f>
        <v>1183611.1100000001</v>
      </c>
      <c r="J11" s="18" t="s">
        <v>12</v>
      </c>
      <c r="K11" s="4">
        <f t="shared" ref="K11" si="1">K14-K12</f>
        <v>1183611.1100000001</v>
      </c>
    </row>
    <row r="12" spans="1:11" ht="54" x14ac:dyDescent="0.3">
      <c r="A12" s="3" t="s">
        <v>8</v>
      </c>
      <c r="B12" s="68"/>
      <c r="C12" s="41"/>
      <c r="D12" s="6">
        <f>ROUND(D14*20/120,2)</f>
        <v>235166.67</v>
      </c>
      <c r="E12" s="6">
        <f>ROUND(E14*20/120,2)</f>
        <v>250000</v>
      </c>
      <c r="F12" s="6">
        <f>ROUND(F14*20/120,2)</f>
        <v>225000</v>
      </c>
      <c r="G12" s="15" t="s">
        <v>12</v>
      </c>
      <c r="H12" s="15" t="s">
        <v>12</v>
      </c>
      <c r="I12" s="7">
        <f>I14-I11</f>
        <v>236722.21999999997</v>
      </c>
      <c r="J12" s="15" t="s">
        <v>12</v>
      </c>
      <c r="K12" s="6">
        <f>ROUND(K14-K14/1.2,2)</f>
        <v>236722.22</v>
      </c>
    </row>
    <row r="13" spans="1:11" ht="36" x14ac:dyDescent="0.3">
      <c r="A13" s="3" t="s">
        <v>10</v>
      </c>
      <c r="B13" s="68"/>
      <c r="C13" s="41"/>
      <c r="D13" s="19">
        <v>0.2</v>
      </c>
      <c r="E13" s="19">
        <v>0.2</v>
      </c>
      <c r="F13" s="19">
        <v>0.2</v>
      </c>
      <c r="G13" s="15" t="s">
        <v>12</v>
      </c>
      <c r="H13" s="15" t="s">
        <v>12</v>
      </c>
      <c r="I13" s="15" t="s">
        <v>12</v>
      </c>
      <c r="J13" s="15" t="s">
        <v>12</v>
      </c>
      <c r="K13" s="8" t="s">
        <v>11</v>
      </c>
    </row>
    <row r="14" spans="1:11" ht="54" x14ac:dyDescent="0.3">
      <c r="A14" s="3" t="s">
        <v>19</v>
      </c>
      <c r="B14" s="69"/>
      <c r="C14" s="42"/>
      <c r="D14" s="32">
        <v>1411000</v>
      </c>
      <c r="E14" s="31">
        <v>1500000</v>
      </c>
      <c r="F14" s="30">
        <v>1350000</v>
      </c>
      <c r="G14" s="9"/>
      <c r="H14" s="33">
        <f>(MAX(D14:F14)*100/MIN(D14:F14))-100</f>
        <v>11.111111111111114</v>
      </c>
      <c r="I14" s="7">
        <f>ROUND(SUM(D14:F14)/3,2)</f>
        <v>1420333.33</v>
      </c>
      <c r="J14" s="18">
        <v>1</v>
      </c>
      <c r="K14" s="7">
        <f>ROUND(I14*D15*J14,2)</f>
        <v>1420333.33</v>
      </c>
    </row>
    <row r="15" spans="1:11" x14ac:dyDescent="0.3">
      <c r="A15" s="3" t="s">
        <v>17</v>
      </c>
      <c r="B15" s="15"/>
      <c r="C15" s="15"/>
      <c r="D15" s="34">
        <v>1</v>
      </c>
      <c r="E15" s="35"/>
      <c r="F15" s="36"/>
      <c r="G15" s="15" t="s">
        <v>12</v>
      </c>
      <c r="H15" s="15" t="s">
        <v>12</v>
      </c>
      <c r="I15" s="15" t="s">
        <v>12</v>
      </c>
      <c r="J15" s="15" t="s">
        <v>12</v>
      </c>
      <c r="K15" s="15" t="s">
        <v>12</v>
      </c>
    </row>
    <row r="16" spans="1:11" ht="54" x14ac:dyDescent="0.3">
      <c r="A16" s="3" t="s">
        <v>7</v>
      </c>
      <c r="B16" s="37" t="s">
        <v>33</v>
      </c>
      <c r="C16" s="40" t="s">
        <v>34</v>
      </c>
      <c r="D16" s="4">
        <f>D19-D17</f>
        <v>1241.67</v>
      </c>
      <c r="E16" s="4">
        <f t="shared" ref="E16:F16" si="2">E19-E17</f>
        <v>1258.33</v>
      </c>
      <c r="F16" s="4">
        <f t="shared" si="2"/>
        <v>1328.84</v>
      </c>
      <c r="G16" s="15" t="s">
        <v>12</v>
      </c>
      <c r="H16" s="15" t="s">
        <v>12</v>
      </c>
      <c r="I16" s="5">
        <f t="shared" ref="I16" si="3">ROUND(SUM(D16:F16)/3,2)</f>
        <v>1276.28</v>
      </c>
      <c r="J16" s="18" t="s">
        <v>12</v>
      </c>
      <c r="K16" s="4">
        <f>K19-K17</f>
        <v>510513.33</v>
      </c>
    </row>
    <row r="17" spans="1:11" ht="54" x14ac:dyDescent="0.3">
      <c r="A17" s="3" t="s">
        <v>8</v>
      </c>
      <c r="B17" s="38"/>
      <c r="C17" s="41"/>
      <c r="D17" s="6">
        <f t="shared" ref="D17:F17" si="4">ROUND(D19*20/120,2)</f>
        <v>248.33</v>
      </c>
      <c r="E17" s="6">
        <f t="shared" si="4"/>
        <v>251.67</v>
      </c>
      <c r="F17" s="6">
        <f t="shared" si="4"/>
        <v>265.77</v>
      </c>
      <c r="G17" s="15" t="s">
        <v>12</v>
      </c>
      <c r="H17" s="15" t="s">
        <v>12</v>
      </c>
      <c r="I17" s="7">
        <f t="shared" ref="I17" si="5">I19-I16</f>
        <v>255.26</v>
      </c>
      <c r="J17" s="15" t="s">
        <v>12</v>
      </c>
      <c r="K17" s="6">
        <f>ROUND(K19-K19/1.2,2)</f>
        <v>102102.67</v>
      </c>
    </row>
    <row r="18" spans="1:11" ht="36" x14ac:dyDescent="0.3">
      <c r="A18" s="3" t="s">
        <v>10</v>
      </c>
      <c r="B18" s="38"/>
      <c r="C18" s="41"/>
      <c r="D18" s="19">
        <v>0.2</v>
      </c>
      <c r="E18" s="19">
        <v>0.2</v>
      </c>
      <c r="F18" s="19">
        <v>0.2</v>
      </c>
      <c r="G18" s="15" t="s">
        <v>12</v>
      </c>
      <c r="H18" s="15" t="s">
        <v>12</v>
      </c>
      <c r="I18" s="15" t="s">
        <v>12</v>
      </c>
      <c r="J18" s="15" t="s">
        <v>12</v>
      </c>
      <c r="K18" s="8" t="s">
        <v>11</v>
      </c>
    </row>
    <row r="19" spans="1:11" ht="54" x14ac:dyDescent="0.3">
      <c r="A19" s="3" t="s">
        <v>19</v>
      </c>
      <c r="B19" s="39"/>
      <c r="C19" s="42"/>
      <c r="D19" s="30">
        <v>1490</v>
      </c>
      <c r="E19" s="31">
        <v>1510</v>
      </c>
      <c r="F19" s="30">
        <v>1594.61</v>
      </c>
      <c r="G19" s="9">
        <f>_xlfn.STDEV.S(D19,E19,F19)/I19*100</f>
        <v>3.6258229376577735</v>
      </c>
      <c r="H19" s="33">
        <f>(MAX(D19:F19)*100/MIN(D19:F19))-100</f>
        <v>7.0208053691275154</v>
      </c>
      <c r="I19" s="7">
        <f t="shared" ref="I19" si="6">ROUND(SUM(D19:F19)/3,2)</f>
        <v>1531.54</v>
      </c>
      <c r="J19" s="18">
        <v>400</v>
      </c>
      <c r="K19" s="7">
        <f>ROUND(I19*D20*J19,2)</f>
        <v>612616</v>
      </c>
    </row>
    <row r="20" spans="1:11" x14ac:dyDescent="0.3">
      <c r="A20" s="3" t="s">
        <v>17</v>
      </c>
      <c r="B20" s="15"/>
      <c r="C20" s="15"/>
      <c r="D20" s="34">
        <v>1</v>
      </c>
      <c r="E20" s="35"/>
      <c r="F20" s="36"/>
      <c r="G20" s="15" t="s">
        <v>12</v>
      </c>
      <c r="H20" s="15" t="s">
        <v>12</v>
      </c>
      <c r="I20" s="15" t="s">
        <v>12</v>
      </c>
      <c r="J20" s="15" t="s">
        <v>12</v>
      </c>
      <c r="K20" s="15" t="s">
        <v>12</v>
      </c>
    </row>
    <row r="21" spans="1:11" ht="54" x14ac:dyDescent="0.3">
      <c r="A21" s="3" t="s">
        <v>7</v>
      </c>
      <c r="B21" s="37" t="s">
        <v>35</v>
      </c>
      <c r="C21" s="40" t="s">
        <v>30</v>
      </c>
      <c r="D21" s="4">
        <f>D24-D22</f>
        <v>4791.67</v>
      </c>
      <c r="E21" s="4">
        <f t="shared" ref="E21:F21" si="7">E24-E22</f>
        <v>5000</v>
      </c>
      <c r="F21" s="4">
        <f t="shared" si="7"/>
        <v>4707.25</v>
      </c>
      <c r="G21" s="15" t="s">
        <v>12</v>
      </c>
      <c r="H21" s="15" t="s">
        <v>12</v>
      </c>
      <c r="I21" s="5">
        <f t="shared" ref="I21" si="8">ROUND(SUM(D21:F21)/3,2)</f>
        <v>4832.97</v>
      </c>
      <c r="J21" s="18" t="s">
        <v>12</v>
      </c>
      <c r="K21" s="4">
        <f>K24-K22</f>
        <v>1691541.25</v>
      </c>
    </row>
    <row r="22" spans="1:11" ht="54" x14ac:dyDescent="0.3">
      <c r="A22" s="3" t="s">
        <v>8</v>
      </c>
      <c r="B22" s="38"/>
      <c r="C22" s="41"/>
      <c r="D22" s="6">
        <f t="shared" ref="D22:F22" si="9">ROUND(D24*20/120,2)</f>
        <v>958.33</v>
      </c>
      <c r="E22" s="6">
        <f t="shared" si="9"/>
        <v>1000</v>
      </c>
      <c r="F22" s="6">
        <f t="shared" si="9"/>
        <v>941.45</v>
      </c>
      <c r="G22" s="15" t="s">
        <v>12</v>
      </c>
      <c r="H22" s="15" t="s">
        <v>12</v>
      </c>
      <c r="I22" s="7">
        <f t="shared" ref="I22" si="10">I24-I21</f>
        <v>966.59999999999945</v>
      </c>
      <c r="J22" s="15" t="s">
        <v>12</v>
      </c>
      <c r="K22" s="6">
        <f>ROUND(K24-K24/1.2,2)</f>
        <v>338308.25</v>
      </c>
    </row>
    <row r="23" spans="1:11" ht="36" x14ac:dyDescent="0.3">
      <c r="A23" s="3" t="s">
        <v>10</v>
      </c>
      <c r="B23" s="38"/>
      <c r="C23" s="41"/>
      <c r="D23" s="19">
        <v>0.2</v>
      </c>
      <c r="E23" s="19">
        <v>0.2</v>
      </c>
      <c r="F23" s="19">
        <v>0.2</v>
      </c>
      <c r="G23" s="15" t="s">
        <v>12</v>
      </c>
      <c r="H23" s="15" t="s">
        <v>12</v>
      </c>
      <c r="I23" s="15" t="s">
        <v>12</v>
      </c>
      <c r="J23" s="15" t="s">
        <v>12</v>
      </c>
      <c r="K23" s="8" t="s">
        <v>11</v>
      </c>
    </row>
    <row r="24" spans="1:11" ht="54" x14ac:dyDescent="0.3">
      <c r="A24" s="3" t="s">
        <v>19</v>
      </c>
      <c r="B24" s="39"/>
      <c r="C24" s="42"/>
      <c r="D24" s="30">
        <v>5750</v>
      </c>
      <c r="E24" s="31">
        <v>6000</v>
      </c>
      <c r="F24" s="30">
        <v>5648.7</v>
      </c>
      <c r="G24" s="9">
        <f>_xlfn.STDEV.S(D24,E24,F24)/I24*100</f>
        <v>3.1178026193796198</v>
      </c>
      <c r="H24" s="33">
        <f>(MAX(D24:F24)*100/MIN(D24:F24))-100</f>
        <v>6.2191300653247623</v>
      </c>
      <c r="I24" s="7">
        <f t="shared" ref="I24" si="11">ROUND(SUM(D24:F24)/3,2)</f>
        <v>5799.57</v>
      </c>
      <c r="J24" s="18">
        <v>350</v>
      </c>
      <c r="K24" s="7">
        <f>ROUND(I24*D25*J24,2)</f>
        <v>2029849.5</v>
      </c>
    </row>
    <row r="25" spans="1:11" x14ac:dyDescent="0.3">
      <c r="A25" s="3" t="s">
        <v>17</v>
      </c>
      <c r="B25" s="15"/>
      <c r="C25" s="15"/>
      <c r="D25" s="34">
        <v>1</v>
      </c>
      <c r="E25" s="35"/>
      <c r="F25" s="36"/>
      <c r="G25" s="15" t="s">
        <v>12</v>
      </c>
      <c r="H25" s="15" t="s">
        <v>12</v>
      </c>
      <c r="I25" s="15" t="s">
        <v>12</v>
      </c>
      <c r="J25" s="15" t="s">
        <v>12</v>
      </c>
      <c r="K25" s="15" t="s">
        <v>12</v>
      </c>
    </row>
    <row r="26" spans="1:11" ht="54" x14ac:dyDescent="0.3">
      <c r="A26" s="3" t="s">
        <v>7</v>
      </c>
      <c r="B26" s="37" t="s">
        <v>36</v>
      </c>
      <c r="C26" s="40" t="s">
        <v>30</v>
      </c>
      <c r="D26" s="4">
        <f>D29-D27</f>
        <v>1000</v>
      </c>
      <c r="E26" s="4">
        <f t="shared" ref="E26:F26" si="12">E29-E27</f>
        <v>940.56000000000006</v>
      </c>
      <c r="F26" s="4">
        <f t="shared" si="12"/>
        <v>1036.4100000000001</v>
      </c>
      <c r="G26" s="15" t="s">
        <v>12</v>
      </c>
      <c r="H26" s="15" t="s">
        <v>12</v>
      </c>
      <c r="I26" s="5">
        <f t="shared" ref="I26" si="13">ROUND(SUM(D26:F26)/3,2)</f>
        <v>992.32</v>
      </c>
      <c r="J26" s="18" t="s">
        <v>12</v>
      </c>
      <c r="K26" s="4">
        <f>K29-K27</f>
        <v>446546.25</v>
      </c>
    </row>
    <row r="27" spans="1:11" ht="54" x14ac:dyDescent="0.3">
      <c r="A27" s="3" t="s">
        <v>8</v>
      </c>
      <c r="B27" s="38"/>
      <c r="C27" s="41"/>
      <c r="D27" s="6">
        <f t="shared" ref="D27:F27" si="14">ROUND(D29*20/120,2)</f>
        <v>200</v>
      </c>
      <c r="E27" s="6">
        <f t="shared" si="14"/>
        <v>188.11</v>
      </c>
      <c r="F27" s="6">
        <f t="shared" si="14"/>
        <v>207.28</v>
      </c>
      <c r="G27" s="15" t="s">
        <v>12</v>
      </c>
      <c r="H27" s="15" t="s">
        <v>12</v>
      </c>
      <c r="I27" s="7">
        <f t="shared" ref="I27" si="15">I29-I26</f>
        <v>198.46999999999991</v>
      </c>
      <c r="J27" s="15" t="s">
        <v>12</v>
      </c>
      <c r="K27" s="6">
        <f>ROUND(K29-K29/1.2,2)</f>
        <v>89309.25</v>
      </c>
    </row>
    <row r="28" spans="1:11" ht="36" x14ac:dyDescent="0.3">
      <c r="A28" s="3" t="s">
        <v>10</v>
      </c>
      <c r="B28" s="38"/>
      <c r="C28" s="41"/>
      <c r="D28" s="19">
        <v>0.2</v>
      </c>
      <c r="E28" s="19">
        <v>0.2</v>
      </c>
      <c r="F28" s="19">
        <v>0.2</v>
      </c>
      <c r="G28" s="15" t="s">
        <v>12</v>
      </c>
      <c r="H28" s="15" t="s">
        <v>12</v>
      </c>
      <c r="I28" s="15" t="s">
        <v>12</v>
      </c>
      <c r="J28" s="15" t="s">
        <v>12</v>
      </c>
      <c r="K28" s="8" t="s">
        <v>11</v>
      </c>
    </row>
    <row r="29" spans="1:11" ht="54" x14ac:dyDescent="0.3">
      <c r="A29" s="3" t="s">
        <v>19</v>
      </c>
      <c r="B29" s="39"/>
      <c r="C29" s="42"/>
      <c r="D29" s="30">
        <v>1200</v>
      </c>
      <c r="E29" s="31">
        <v>1128.67</v>
      </c>
      <c r="F29" s="30">
        <v>1243.69</v>
      </c>
      <c r="G29" s="9">
        <f>_xlfn.STDEV.S(D29,E29,F29)/I29*100</f>
        <v>4.8758275284266528</v>
      </c>
      <c r="H29" s="33">
        <f>(MAX(D29:F29)*100/MIN(D29:F29))-100</f>
        <v>10.190755490976102</v>
      </c>
      <c r="I29" s="7">
        <f t="shared" ref="I29" si="16">ROUND(SUM(D29:F29)/3,2)</f>
        <v>1190.79</v>
      </c>
      <c r="J29" s="18">
        <v>450</v>
      </c>
      <c r="K29" s="7">
        <f>ROUND(I29*D30*J29,2)</f>
        <v>535855.5</v>
      </c>
    </row>
    <row r="30" spans="1:11" x14ac:dyDescent="0.3">
      <c r="A30" s="3" t="s">
        <v>17</v>
      </c>
      <c r="B30" s="15"/>
      <c r="C30" s="15"/>
      <c r="D30" s="34">
        <v>1</v>
      </c>
      <c r="E30" s="35"/>
      <c r="F30" s="36"/>
      <c r="G30" s="15" t="s">
        <v>12</v>
      </c>
      <c r="H30" s="15" t="s">
        <v>12</v>
      </c>
      <c r="I30" s="15" t="s">
        <v>12</v>
      </c>
      <c r="J30" s="15" t="s">
        <v>12</v>
      </c>
      <c r="K30" s="15" t="s">
        <v>12</v>
      </c>
    </row>
    <row r="31" spans="1:11" ht="54" x14ac:dyDescent="0.3">
      <c r="A31" s="3" t="s">
        <v>7</v>
      </c>
      <c r="B31" s="37" t="s">
        <v>37</v>
      </c>
      <c r="C31" s="40" t="s">
        <v>39</v>
      </c>
      <c r="D31" s="4">
        <f>D34-D32</f>
        <v>10170.710000000001</v>
      </c>
      <c r="E31" s="4">
        <f t="shared" ref="E31:F31" si="17">E34-E32</f>
        <v>10221.08</v>
      </c>
      <c r="F31" s="4">
        <f t="shared" si="17"/>
        <v>10200.01</v>
      </c>
      <c r="G31" s="15" t="s">
        <v>12</v>
      </c>
      <c r="H31" s="15" t="s">
        <v>12</v>
      </c>
      <c r="I31" s="5">
        <f t="shared" ref="I31" si="18">ROUND(SUM(D31:F31)/3,2)</f>
        <v>10197.27</v>
      </c>
      <c r="J31" s="18" t="s">
        <v>12</v>
      </c>
      <c r="K31" s="4">
        <f>K34-K32</f>
        <v>31611526.670000002</v>
      </c>
    </row>
    <row r="32" spans="1:11" ht="54" x14ac:dyDescent="0.3">
      <c r="A32" s="3" t="s">
        <v>8</v>
      </c>
      <c r="B32" s="38"/>
      <c r="C32" s="41"/>
      <c r="D32" s="6">
        <f t="shared" ref="D32:F32" si="19">ROUND(D34*20/120,2)</f>
        <v>2034.14</v>
      </c>
      <c r="E32" s="6">
        <f t="shared" si="19"/>
        <v>2044.22</v>
      </c>
      <c r="F32" s="6">
        <f t="shared" si="19"/>
        <v>2040</v>
      </c>
      <c r="G32" s="15" t="s">
        <v>12</v>
      </c>
      <c r="H32" s="15" t="s">
        <v>12</v>
      </c>
      <c r="I32" s="7">
        <f t="shared" ref="I32" si="20">I34-I31</f>
        <v>2039.4499999999989</v>
      </c>
      <c r="J32" s="15" t="s">
        <v>12</v>
      </c>
      <c r="K32" s="6">
        <f>ROUND(K34-K34/1.2,2)</f>
        <v>6322305.3300000001</v>
      </c>
    </row>
    <row r="33" spans="1:11" ht="36" x14ac:dyDescent="0.3">
      <c r="A33" s="3" t="s">
        <v>10</v>
      </c>
      <c r="B33" s="38"/>
      <c r="C33" s="41"/>
      <c r="D33" s="19">
        <v>0.2</v>
      </c>
      <c r="E33" s="19">
        <v>0.2</v>
      </c>
      <c r="F33" s="19">
        <v>0.2</v>
      </c>
      <c r="G33" s="15" t="s">
        <v>12</v>
      </c>
      <c r="H33" s="15" t="s">
        <v>12</v>
      </c>
      <c r="I33" s="15" t="s">
        <v>12</v>
      </c>
      <c r="J33" s="15" t="s">
        <v>12</v>
      </c>
      <c r="K33" s="8" t="s">
        <v>11</v>
      </c>
    </row>
    <row r="34" spans="1:11" ht="54" x14ac:dyDescent="0.3">
      <c r="A34" s="3" t="s">
        <v>19</v>
      </c>
      <c r="B34" s="39"/>
      <c r="C34" s="42"/>
      <c r="D34" s="30">
        <v>12204.85</v>
      </c>
      <c r="E34" s="31">
        <v>12265.3</v>
      </c>
      <c r="F34" s="30">
        <v>12240.01</v>
      </c>
      <c r="G34" s="9">
        <f>_xlfn.STDEV.S(D34,E34,F34)/I34*100</f>
        <v>0.24809750504224357</v>
      </c>
      <c r="H34" s="33">
        <f>(MAX(D34:F34)*100/MIN(D34:F34))-100</f>
        <v>0.49529490325566883</v>
      </c>
      <c r="I34" s="7">
        <f t="shared" ref="I34" si="21">ROUND(SUM(D34:F34)/3,2)</f>
        <v>12236.72</v>
      </c>
      <c r="J34" s="18">
        <v>3100</v>
      </c>
      <c r="K34" s="7">
        <f>ROUND(I34*D35*J34,2)</f>
        <v>37933832</v>
      </c>
    </row>
    <row r="35" spans="1:11" x14ac:dyDescent="0.3">
      <c r="A35" s="3" t="s">
        <v>17</v>
      </c>
      <c r="B35" s="15"/>
      <c r="C35" s="15"/>
      <c r="D35" s="34">
        <v>1</v>
      </c>
      <c r="E35" s="35"/>
      <c r="F35" s="36"/>
      <c r="G35" s="15" t="s">
        <v>12</v>
      </c>
      <c r="H35" s="15" t="s">
        <v>12</v>
      </c>
      <c r="I35" s="15" t="s">
        <v>12</v>
      </c>
      <c r="J35" s="15" t="s">
        <v>12</v>
      </c>
      <c r="K35" s="15" t="s">
        <v>12</v>
      </c>
    </row>
    <row r="36" spans="1:11" ht="54" x14ac:dyDescent="0.3">
      <c r="A36" s="3" t="s">
        <v>7</v>
      </c>
      <c r="B36" s="37" t="s">
        <v>38</v>
      </c>
      <c r="C36" s="40" t="s">
        <v>40</v>
      </c>
      <c r="D36" s="4">
        <f>D39-D37</f>
        <v>8660.2200000000012</v>
      </c>
      <c r="E36" s="4">
        <f t="shared" ref="E36:F36" si="22">E39-E37</f>
        <v>8950</v>
      </c>
      <c r="F36" s="4">
        <f t="shared" si="22"/>
        <v>9010.7200000000012</v>
      </c>
      <c r="G36" s="15" t="s">
        <v>12</v>
      </c>
      <c r="H36" s="15" t="s">
        <v>12</v>
      </c>
      <c r="I36" s="5">
        <f t="shared" ref="I36" si="23">ROUND(SUM(D36:F36)/3,2)</f>
        <v>8873.65</v>
      </c>
      <c r="J36" s="18" t="s">
        <v>12</v>
      </c>
      <c r="K36" s="4">
        <f>K39-K37</f>
        <v>3549460</v>
      </c>
    </row>
    <row r="37" spans="1:11" ht="54" x14ac:dyDescent="0.3">
      <c r="A37" s="3" t="s">
        <v>8</v>
      </c>
      <c r="B37" s="38"/>
      <c r="C37" s="41"/>
      <c r="D37" s="6">
        <f t="shared" ref="D37:F37" si="24">ROUND(D39*20/120,2)</f>
        <v>1732.04</v>
      </c>
      <c r="E37" s="6">
        <f t="shared" si="24"/>
        <v>1790</v>
      </c>
      <c r="F37" s="6">
        <f t="shared" si="24"/>
        <v>1802.15</v>
      </c>
      <c r="G37" s="15" t="s">
        <v>12</v>
      </c>
      <c r="H37" s="15" t="s">
        <v>12</v>
      </c>
      <c r="I37" s="7">
        <f t="shared" ref="I37" si="25">I39-I36</f>
        <v>1774.7299999999996</v>
      </c>
      <c r="J37" s="15" t="s">
        <v>12</v>
      </c>
      <c r="K37" s="6">
        <f>ROUND(K39-K39/1.2,2)</f>
        <v>709892</v>
      </c>
    </row>
    <row r="38" spans="1:11" ht="36" x14ac:dyDescent="0.3">
      <c r="A38" s="3" t="s">
        <v>10</v>
      </c>
      <c r="B38" s="38"/>
      <c r="C38" s="41"/>
      <c r="D38" s="19">
        <v>0.2</v>
      </c>
      <c r="E38" s="19">
        <v>0.2</v>
      </c>
      <c r="F38" s="19">
        <v>0.2</v>
      </c>
      <c r="G38" s="15" t="s">
        <v>12</v>
      </c>
      <c r="H38" s="15" t="s">
        <v>12</v>
      </c>
      <c r="I38" s="15" t="s">
        <v>12</v>
      </c>
      <c r="J38" s="15" t="s">
        <v>12</v>
      </c>
      <c r="K38" s="8" t="s">
        <v>11</v>
      </c>
    </row>
    <row r="39" spans="1:11" ht="54" x14ac:dyDescent="0.3">
      <c r="A39" s="3" t="s">
        <v>19</v>
      </c>
      <c r="B39" s="39"/>
      <c r="C39" s="42"/>
      <c r="D39" s="30">
        <v>10392.26</v>
      </c>
      <c r="E39" s="31">
        <v>10740</v>
      </c>
      <c r="F39" s="30">
        <v>10812.87</v>
      </c>
      <c r="G39" s="9">
        <f>_xlfn.STDEV.S(D39,E39,F39)/I39*100</f>
        <v>2.1108953104463444</v>
      </c>
      <c r="H39" s="33">
        <f>(MAX(D39:F39)*100/MIN(D39:F39))-100</f>
        <v>4.0473390773517934</v>
      </c>
      <c r="I39" s="7">
        <f t="shared" ref="I39" si="26">ROUND(SUM(D39:F39)/3,2)</f>
        <v>10648.38</v>
      </c>
      <c r="J39" s="18">
        <v>400</v>
      </c>
      <c r="K39" s="7">
        <f>ROUND(I39*D40*J39,2)</f>
        <v>4259352</v>
      </c>
    </row>
    <row r="40" spans="1:11" x14ac:dyDescent="0.3">
      <c r="A40" s="3" t="s">
        <v>17</v>
      </c>
      <c r="B40" s="15"/>
      <c r="C40" s="15"/>
      <c r="D40" s="34">
        <v>1</v>
      </c>
      <c r="E40" s="35"/>
      <c r="F40" s="36"/>
      <c r="G40" s="15" t="s">
        <v>12</v>
      </c>
      <c r="H40" s="15" t="s">
        <v>12</v>
      </c>
      <c r="I40" s="15" t="s">
        <v>12</v>
      </c>
      <c r="J40" s="15" t="s">
        <v>12</v>
      </c>
      <c r="K40" s="15" t="s">
        <v>12</v>
      </c>
    </row>
    <row r="41" spans="1:11" ht="150" customHeight="1" x14ac:dyDescent="0.3">
      <c r="A41" s="3" t="s">
        <v>7</v>
      </c>
      <c r="B41" s="37" t="s">
        <v>41</v>
      </c>
      <c r="C41" s="40" t="s">
        <v>42</v>
      </c>
      <c r="D41" s="4">
        <f>D44-D42</f>
        <v>282752.87</v>
      </c>
      <c r="E41" s="4">
        <f t="shared" ref="E41:F41" si="27">E44-E42</f>
        <v>281822.68</v>
      </c>
      <c r="F41" s="4">
        <f t="shared" si="27"/>
        <v>278557.03000000003</v>
      </c>
      <c r="G41" s="15" t="s">
        <v>12</v>
      </c>
      <c r="H41" s="15" t="s">
        <v>12</v>
      </c>
      <c r="I41" s="5">
        <f t="shared" ref="I41" si="28">ROUND(SUM(D41:F41)/3,2)</f>
        <v>281044.19</v>
      </c>
      <c r="J41" s="18" t="s">
        <v>12</v>
      </c>
      <c r="K41" s="4">
        <f>K44-K42</f>
        <v>110450367.32000001</v>
      </c>
    </row>
    <row r="42" spans="1:11" ht="150" customHeight="1" x14ac:dyDescent="0.3">
      <c r="A42" s="3" t="s">
        <v>8</v>
      </c>
      <c r="B42" s="38"/>
      <c r="C42" s="41"/>
      <c r="D42" s="6">
        <f t="shared" ref="D42:F42" si="29">ROUND(D44*20/120,2)</f>
        <v>56550.57</v>
      </c>
      <c r="E42" s="6">
        <f t="shared" si="29"/>
        <v>56364.54</v>
      </c>
      <c r="F42" s="6">
        <f t="shared" si="29"/>
        <v>55711.41</v>
      </c>
      <c r="G42" s="15" t="s">
        <v>12</v>
      </c>
      <c r="H42" s="15" t="s">
        <v>12</v>
      </c>
      <c r="I42" s="7">
        <f t="shared" ref="I42" si="30">I44-I41</f>
        <v>56208.840000000026</v>
      </c>
      <c r="J42" s="15" t="s">
        <v>12</v>
      </c>
      <c r="K42" s="6">
        <f>ROUND(K44-K44/1.2,2)</f>
        <v>22090073.469999999</v>
      </c>
    </row>
    <row r="43" spans="1:11" ht="150" customHeight="1" x14ac:dyDescent="0.3">
      <c r="A43" s="3" t="s">
        <v>10</v>
      </c>
      <c r="B43" s="38"/>
      <c r="C43" s="41"/>
      <c r="D43" s="19">
        <v>0.2</v>
      </c>
      <c r="E43" s="19">
        <v>0.2</v>
      </c>
      <c r="F43" s="19">
        <v>0.2</v>
      </c>
      <c r="G43" s="15" t="s">
        <v>12</v>
      </c>
      <c r="H43" s="15" t="s">
        <v>12</v>
      </c>
      <c r="I43" s="15" t="s">
        <v>12</v>
      </c>
      <c r="J43" s="15" t="s">
        <v>12</v>
      </c>
      <c r="K43" s="8" t="s">
        <v>11</v>
      </c>
    </row>
    <row r="44" spans="1:11" ht="150" customHeight="1" x14ac:dyDescent="0.3">
      <c r="A44" s="3" t="s">
        <v>19</v>
      </c>
      <c r="B44" s="39"/>
      <c r="C44" s="42"/>
      <c r="D44" s="30">
        <v>339303.44</v>
      </c>
      <c r="E44" s="31">
        <v>338187.22</v>
      </c>
      <c r="F44" s="30">
        <v>334268.44</v>
      </c>
      <c r="G44" s="9">
        <f>_xlfn.STDEV.S(D44,E44,F44)/I44*100</f>
        <v>0.78407073968052632</v>
      </c>
      <c r="H44" s="33">
        <f>(MAX(D44:F44)*100/MIN(D44:F44))-100</f>
        <v>1.5062744182489922</v>
      </c>
      <c r="I44" s="7">
        <f t="shared" ref="I44" si="31">ROUND(SUM(D44:F44)/3,2)</f>
        <v>337253.03</v>
      </c>
      <c r="J44" s="18">
        <v>393</v>
      </c>
      <c r="K44" s="7">
        <f>ROUND(I44*D45*J44,2)</f>
        <v>132540440.79000001</v>
      </c>
    </row>
    <row r="45" spans="1:11" ht="19.5" customHeight="1" x14ac:dyDescent="0.3">
      <c r="A45" s="3" t="s">
        <v>17</v>
      </c>
      <c r="B45" s="15"/>
      <c r="C45" s="15"/>
      <c r="D45" s="34">
        <v>1</v>
      </c>
      <c r="E45" s="35"/>
      <c r="F45" s="36"/>
      <c r="G45" s="15" t="s">
        <v>12</v>
      </c>
      <c r="H45" s="15" t="s">
        <v>12</v>
      </c>
      <c r="I45" s="15" t="s">
        <v>12</v>
      </c>
      <c r="J45" s="15" t="s">
        <v>12</v>
      </c>
      <c r="K45" s="15" t="s">
        <v>12</v>
      </c>
    </row>
    <row r="46" spans="1:11" ht="126" customHeight="1" x14ac:dyDescent="0.3">
      <c r="A46" s="3" t="s">
        <v>7</v>
      </c>
      <c r="B46" s="37" t="s">
        <v>43</v>
      </c>
      <c r="C46" s="40" t="s">
        <v>30</v>
      </c>
      <c r="D46" s="4">
        <f>D49-D47</f>
        <v>35899600.82</v>
      </c>
      <c r="E46" s="4">
        <f t="shared" ref="E46:F46" si="32">E49-E47</f>
        <v>35833333.329999998</v>
      </c>
      <c r="F46" s="4">
        <f t="shared" si="32"/>
        <v>35855086.670000002</v>
      </c>
      <c r="G46" s="15" t="s">
        <v>12</v>
      </c>
      <c r="H46" s="15" t="s">
        <v>12</v>
      </c>
      <c r="I46" s="5">
        <f t="shared" ref="I46" si="33">ROUND(SUM(D46:F46)/3,2)</f>
        <v>35862673.609999999</v>
      </c>
      <c r="J46" s="18" t="s">
        <v>12</v>
      </c>
      <c r="K46" s="4">
        <f>K49-K47</f>
        <v>35862673.609999999</v>
      </c>
    </row>
    <row r="47" spans="1:11" ht="126" customHeight="1" x14ac:dyDescent="0.3">
      <c r="A47" s="3" t="s">
        <v>8</v>
      </c>
      <c r="B47" s="38"/>
      <c r="C47" s="41"/>
      <c r="D47" s="6">
        <f t="shared" ref="D47:F47" si="34">ROUND(D49*20/120,2)</f>
        <v>7179920.1699999999</v>
      </c>
      <c r="E47" s="6">
        <f t="shared" si="34"/>
        <v>7166666.6699999999</v>
      </c>
      <c r="F47" s="6">
        <f t="shared" si="34"/>
        <v>7171017.3300000001</v>
      </c>
      <c r="G47" s="15" t="s">
        <v>12</v>
      </c>
      <c r="H47" s="15" t="s">
        <v>12</v>
      </c>
      <c r="I47" s="7">
        <f t="shared" ref="I47" si="35">I49-I46</f>
        <v>7172534.7199999988</v>
      </c>
      <c r="J47" s="15" t="s">
        <v>12</v>
      </c>
      <c r="K47" s="6">
        <f>ROUND(K49-K49/1.2,2)</f>
        <v>7172534.7199999997</v>
      </c>
    </row>
    <row r="48" spans="1:11" ht="126" customHeight="1" x14ac:dyDescent="0.3">
      <c r="A48" s="3" t="s">
        <v>10</v>
      </c>
      <c r="B48" s="38"/>
      <c r="C48" s="41"/>
      <c r="D48" s="19">
        <v>0.2</v>
      </c>
      <c r="E48" s="19">
        <v>0.2</v>
      </c>
      <c r="F48" s="19">
        <v>0.2</v>
      </c>
      <c r="G48" s="15" t="s">
        <v>12</v>
      </c>
      <c r="H48" s="15" t="s">
        <v>12</v>
      </c>
      <c r="I48" s="15" t="s">
        <v>12</v>
      </c>
      <c r="J48" s="15" t="s">
        <v>12</v>
      </c>
      <c r="K48" s="8" t="s">
        <v>11</v>
      </c>
    </row>
    <row r="49" spans="1:11" ht="126" customHeight="1" x14ac:dyDescent="0.3">
      <c r="A49" s="3" t="s">
        <v>19</v>
      </c>
      <c r="B49" s="39"/>
      <c r="C49" s="42"/>
      <c r="D49" s="30">
        <v>43079520.990000002</v>
      </c>
      <c r="E49" s="31">
        <v>43000000</v>
      </c>
      <c r="F49" s="30">
        <v>43026104</v>
      </c>
      <c r="G49" s="9">
        <f>_xlfn.STDEV.S(D49,E49,F49)/I49*100</f>
        <v>9.4189669947893878E-2</v>
      </c>
      <c r="H49" s="33">
        <f>(MAX(D49:F49)*100/MIN(D49:F49))-100</f>
        <v>0.18493253488371408</v>
      </c>
      <c r="I49" s="7">
        <f t="shared" ref="I49" si="36">ROUND(SUM(D49:F49)/3,2)</f>
        <v>43035208.329999998</v>
      </c>
      <c r="J49" s="18">
        <v>1</v>
      </c>
      <c r="K49" s="7">
        <f>ROUND(I49*D50*J49,2)</f>
        <v>43035208.329999998</v>
      </c>
    </row>
    <row r="50" spans="1:11" x14ac:dyDescent="0.3">
      <c r="A50" s="3" t="s">
        <v>17</v>
      </c>
      <c r="B50" s="15"/>
      <c r="C50" s="15"/>
      <c r="D50" s="34">
        <v>1</v>
      </c>
      <c r="E50" s="35"/>
      <c r="F50" s="36"/>
      <c r="G50" s="15" t="s">
        <v>12</v>
      </c>
      <c r="H50" s="15" t="s">
        <v>12</v>
      </c>
      <c r="I50" s="15" t="s">
        <v>12</v>
      </c>
      <c r="J50" s="15" t="s">
        <v>12</v>
      </c>
      <c r="K50" s="15" t="s">
        <v>12</v>
      </c>
    </row>
    <row r="51" spans="1:11" ht="124.05" customHeight="1" x14ac:dyDescent="0.3">
      <c r="A51" s="3" t="s">
        <v>7</v>
      </c>
      <c r="B51" s="37" t="s">
        <v>44</v>
      </c>
      <c r="C51" s="40" t="s">
        <v>30</v>
      </c>
      <c r="D51" s="4">
        <f>D54-D52</f>
        <v>7446014.5099999998</v>
      </c>
      <c r="E51" s="4">
        <f t="shared" ref="E51:F51" si="37">E54-E52</f>
        <v>7638888.8899999997</v>
      </c>
      <c r="F51" s="4">
        <f t="shared" si="37"/>
        <v>7992756.6699999999</v>
      </c>
      <c r="G51" s="15" t="s">
        <v>12</v>
      </c>
      <c r="H51" s="15" t="s">
        <v>12</v>
      </c>
      <c r="I51" s="5">
        <f t="shared" ref="I51" si="38">ROUND(SUM(D51:F51)/3,2)</f>
        <v>7692553.3600000003</v>
      </c>
      <c r="J51" s="18" t="s">
        <v>12</v>
      </c>
      <c r="K51" s="4">
        <f>K54-K52</f>
        <v>46155320.149999999</v>
      </c>
    </row>
    <row r="52" spans="1:11" ht="124.05" customHeight="1" x14ac:dyDescent="0.3">
      <c r="A52" s="3" t="s">
        <v>8</v>
      </c>
      <c r="B52" s="38"/>
      <c r="C52" s="41"/>
      <c r="D52" s="6">
        <f t="shared" ref="D52:F52" si="39">ROUND(D54*20/120,2)</f>
        <v>1489202.9</v>
      </c>
      <c r="E52" s="6">
        <f t="shared" si="39"/>
        <v>1527777.78</v>
      </c>
      <c r="F52" s="6">
        <f t="shared" si="39"/>
        <v>1598551.33</v>
      </c>
      <c r="G52" s="15" t="s">
        <v>12</v>
      </c>
      <c r="H52" s="15" t="s">
        <v>12</v>
      </c>
      <c r="I52" s="7">
        <f t="shared" ref="I52" si="40">I54-I51</f>
        <v>1538510.669999999</v>
      </c>
      <c r="J52" s="15" t="s">
        <v>12</v>
      </c>
      <c r="K52" s="6">
        <f>ROUND(K54-K54/1.2,2)</f>
        <v>9231064.0299999993</v>
      </c>
    </row>
    <row r="53" spans="1:11" ht="124.05" customHeight="1" x14ac:dyDescent="0.3">
      <c r="A53" s="3" t="s">
        <v>10</v>
      </c>
      <c r="B53" s="38"/>
      <c r="C53" s="41"/>
      <c r="D53" s="19">
        <v>0.2</v>
      </c>
      <c r="E53" s="19">
        <v>0.2</v>
      </c>
      <c r="F53" s="19">
        <v>0.2</v>
      </c>
      <c r="G53" s="15" t="s">
        <v>12</v>
      </c>
      <c r="H53" s="15" t="s">
        <v>12</v>
      </c>
      <c r="I53" s="15" t="s">
        <v>12</v>
      </c>
      <c r="J53" s="15" t="s">
        <v>12</v>
      </c>
      <c r="K53" s="8" t="s">
        <v>11</v>
      </c>
    </row>
    <row r="54" spans="1:11" ht="124.05" customHeight="1" x14ac:dyDescent="0.3">
      <c r="A54" s="3" t="s">
        <v>19</v>
      </c>
      <c r="B54" s="39"/>
      <c r="C54" s="42"/>
      <c r="D54" s="30">
        <v>8935217.4100000001</v>
      </c>
      <c r="E54" s="31">
        <v>9166666.6699999999</v>
      </c>
      <c r="F54" s="30">
        <v>9591308</v>
      </c>
      <c r="G54" s="9">
        <f>_xlfn.STDEV.S(D54,E54,F54)/I54*100</f>
        <v>3.6046996233170372</v>
      </c>
      <c r="H54" s="33">
        <f>(MAX(D54:F54)*100/MIN(D54:F54))-100</f>
        <v>7.3427490333444467</v>
      </c>
      <c r="I54" s="7">
        <f t="shared" ref="I54" si="41">ROUND(SUM(D54:F54)/3,2)</f>
        <v>9231064.0299999993</v>
      </c>
      <c r="J54" s="18">
        <v>6</v>
      </c>
      <c r="K54" s="7">
        <f>ROUND(I54*D55*J54,2)</f>
        <v>55386384.18</v>
      </c>
    </row>
    <row r="55" spans="1:11" x14ac:dyDescent="0.3">
      <c r="A55" s="3" t="s">
        <v>17</v>
      </c>
      <c r="B55" s="15"/>
      <c r="C55" s="15"/>
      <c r="D55" s="34">
        <v>1</v>
      </c>
      <c r="E55" s="35"/>
      <c r="F55" s="36"/>
      <c r="G55" s="15" t="s">
        <v>12</v>
      </c>
      <c r="H55" s="15" t="s">
        <v>12</v>
      </c>
      <c r="I55" s="15" t="s">
        <v>12</v>
      </c>
      <c r="J55" s="15" t="s">
        <v>12</v>
      </c>
      <c r="K55" s="15" t="s">
        <v>12</v>
      </c>
    </row>
    <row r="56" spans="1:11" ht="54" x14ac:dyDescent="0.3">
      <c r="A56" s="3" t="s">
        <v>7</v>
      </c>
      <c r="B56" s="37" t="s">
        <v>45</v>
      </c>
      <c r="C56" s="40" t="s">
        <v>30</v>
      </c>
      <c r="D56" s="4">
        <f>D59-D57</f>
        <v>17101087.030000001</v>
      </c>
      <c r="E56" s="4">
        <f t="shared" ref="E56:F56" si="42">E59-E57</f>
        <v>17250000</v>
      </c>
      <c r="F56" s="4">
        <f t="shared" si="42"/>
        <v>17162325.329999998</v>
      </c>
      <c r="G56" s="15" t="s">
        <v>12</v>
      </c>
      <c r="H56" s="15" t="s">
        <v>12</v>
      </c>
      <c r="I56" s="5">
        <f t="shared" ref="I56" si="43">ROUND(SUM(D56:F56)/3,2)</f>
        <v>17171137.449999999</v>
      </c>
      <c r="J56" s="18" t="s">
        <v>12</v>
      </c>
      <c r="K56" s="4">
        <f>K59-K57</f>
        <v>17171137.460000001</v>
      </c>
    </row>
    <row r="57" spans="1:11" ht="54" x14ac:dyDescent="0.3">
      <c r="A57" s="3" t="s">
        <v>8</v>
      </c>
      <c r="B57" s="38"/>
      <c r="C57" s="41"/>
      <c r="D57" s="6">
        <f t="shared" ref="D57:F57" si="44">ROUND(D59*20/120,2)</f>
        <v>3420217.41</v>
      </c>
      <c r="E57" s="6">
        <f t="shared" si="44"/>
        <v>3450000</v>
      </c>
      <c r="F57" s="6">
        <f t="shared" si="44"/>
        <v>3432465.07</v>
      </c>
      <c r="G57" s="15" t="s">
        <v>12</v>
      </c>
      <c r="H57" s="15" t="s">
        <v>12</v>
      </c>
      <c r="I57" s="7">
        <f t="shared" ref="I57" si="45">I59-I56</f>
        <v>3434227.5</v>
      </c>
      <c r="J57" s="15" t="s">
        <v>12</v>
      </c>
      <c r="K57" s="6">
        <f>ROUND(K59-K59/1.2,2)</f>
        <v>3434227.49</v>
      </c>
    </row>
    <row r="58" spans="1:11" ht="36" x14ac:dyDescent="0.3">
      <c r="A58" s="3" t="s">
        <v>10</v>
      </c>
      <c r="B58" s="38"/>
      <c r="C58" s="41"/>
      <c r="D58" s="19">
        <v>0.2</v>
      </c>
      <c r="E58" s="19">
        <v>0.2</v>
      </c>
      <c r="F58" s="19">
        <v>0.2</v>
      </c>
      <c r="G58" s="15" t="s">
        <v>12</v>
      </c>
      <c r="H58" s="15" t="s">
        <v>12</v>
      </c>
      <c r="I58" s="15" t="s">
        <v>12</v>
      </c>
      <c r="J58" s="15" t="s">
        <v>12</v>
      </c>
      <c r="K58" s="8" t="s">
        <v>11</v>
      </c>
    </row>
    <row r="59" spans="1:11" ht="54" x14ac:dyDescent="0.3">
      <c r="A59" s="3" t="s">
        <v>19</v>
      </c>
      <c r="B59" s="39"/>
      <c r="C59" s="42"/>
      <c r="D59" s="30">
        <v>20521304.440000001</v>
      </c>
      <c r="E59" s="31">
        <v>20700000</v>
      </c>
      <c r="F59" s="30">
        <v>20594790.399999999</v>
      </c>
      <c r="G59" s="9">
        <f>_xlfn.STDEV.S(D59,E59,F59)/I59*100</f>
        <v>0.43588587800605755</v>
      </c>
      <c r="H59" s="33">
        <f>(MAX(D59:F59)*100/MIN(D59:F59))-100</f>
        <v>0.87078070754452597</v>
      </c>
      <c r="I59" s="7">
        <f t="shared" ref="I59" si="46">ROUND(SUM(D59:F59)/3,2)</f>
        <v>20605364.949999999</v>
      </c>
      <c r="J59" s="18">
        <v>1</v>
      </c>
      <c r="K59" s="7">
        <f>ROUND(I59*D60*J59,2)</f>
        <v>20605364.949999999</v>
      </c>
    </row>
    <row r="60" spans="1:11" x14ac:dyDescent="0.3">
      <c r="A60" s="3" t="s">
        <v>17</v>
      </c>
      <c r="B60" s="15"/>
      <c r="C60" s="15"/>
      <c r="D60" s="34">
        <v>1</v>
      </c>
      <c r="E60" s="35"/>
      <c r="F60" s="36"/>
      <c r="G60" s="15" t="s">
        <v>12</v>
      </c>
      <c r="H60" s="15" t="s">
        <v>12</v>
      </c>
      <c r="I60" s="15" t="s">
        <v>12</v>
      </c>
      <c r="J60" s="15" t="s">
        <v>12</v>
      </c>
      <c r="K60" s="15" t="s">
        <v>12</v>
      </c>
    </row>
    <row r="61" spans="1:11" ht="54" x14ac:dyDescent="0.3">
      <c r="A61" s="3" t="s">
        <v>7</v>
      </c>
      <c r="B61" s="37" t="s">
        <v>46</v>
      </c>
      <c r="C61" s="40" t="s">
        <v>30</v>
      </c>
      <c r="D61" s="4">
        <f>D64-D62</f>
        <v>24791666.670000002</v>
      </c>
      <c r="E61" s="4">
        <f t="shared" ref="E61:F61" si="47">E64-E62</f>
        <v>25000000</v>
      </c>
      <c r="F61" s="4">
        <f t="shared" si="47"/>
        <v>26086966.670000002</v>
      </c>
      <c r="G61" s="15" t="s">
        <v>12</v>
      </c>
      <c r="H61" s="15" t="s">
        <v>12</v>
      </c>
      <c r="I61" s="5">
        <f t="shared" ref="I61" si="48">ROUND(SUM(D61:F61)/3,2)</f>
        <v>25292877.780000001</v>
      </c>
      <c r="J61" s="18" t="s">
        <v>12</v>
      </c>
      <c r="K61" s="4">
        <f>K64-K62</f>
        <v>25292877.77</v>
      </c>
    </row>
    <row r="62" spans="1:11" ht="54" x14ac:dyDescent="0.3">
      <c r="A62" s="3" t="s">
        <v>8</v>
      </c>
      <c r="B62" s="38"/>
      <c r="C62" s="41"/>
      <c r="D62" s="6">
        <f t="shared" ref="D62:F62" si="49">ROUND(D64*20/120,2)</f>
        <v>4958333.33</v>
      </c>
      <c r="E62" s="6">
        <f t="shared" si="49"/>
        <v>5000000</v>
      </c>
      <c r="F62" s="6">
        <f t="shared" si="49"/>
        <v>5217393.33</v>
      </c>
      <c r="G62" s="15" t="s">
        <v>12</v>
      </c>
      <c r="H62" s="15" t="s">
        <v>12</v>
      </c>
      <c r="I62" s="7">
        <f t="shared" ref="I62" si="50">I64-I61</f>
        <v>5058575.549999997</v>
      </c>
      <c r="J62" s="15" t="s">
        <v>12</v>
      </c>
      <c r="K62" s="6">
        <f>ROUND(K64-K64/1.2,2)</f>
        <v>5058575.5599999996</v>
      </c>
    </row>
    <row r="63" spans="1:11" ht="36" x14ac:dyDescent="0.3">
      <c r="A63" s="3" t="s">
        <v>10</v>
      </c>
      <c r="B63" s="38"/>
      <c r="C63" s="41"/>
      <c r="D63" s="19">
        <v>0.2</v>
      </c>
      <c r="E63" s="19">
        <v>0.2</v>
      </c>
      <c r="F63" s="19">
        <v>0.2</v>
      </c>
      <c r="G63" s="15" t="s">
        <v>12</v>
      </c>
      <c r="H63" s="15" t="s">
        <v>12</v>
      </c>
      <c r="I63" s="15" t="s">
        <v>12</v>
      </c>
      <c r="J63" s="15" t="s">
        <v>12</v>
      </c>
      <c r="K63" s="8" t="s">
        <v>11</v>
      </c>
    </row>
    <row r="64" spans="1:11" ht="54" x14ac:dyDescent="0.3">
      <c r="A64" s="3" t="s">
        <v>19</v>
      </c>
      <c r="B64" s="39"/>
      <c r="C64" s="42"/>
      <c r="D64" s="30">
        <v>29750000</v>
      </c>
      <c r="E64" s="31">
        <v>30000000</v>
      </c>
      <c r="F64" s="30">
        <v>31304360</v>
      </c>
      <c r="G64" s="9">
        <f>_xlfn.STDEV.S(D64,E64,F64)/I64*100</f>
        <v>2.7499659144191635</v>
      </c>
      <c r="H64" s="33">
        <f>(MAX(D64:F64)*100/MIN(D64:F64))-100</f>
        <v>5.2247394957983175</v>
      </c>
      <c r="I64" s="7">
        <f t="shared" ref="I64" si="51">ROUND(SUM(D64:F64)/3,2)</f>
        <v>30351453.329999998</v>
      </c>
      <c r="J64" s="18">
        <v>1</v>
      </c>
      <c r="K64" s="7">
        <f>ROUND(I64*D65*J64,2)</f>
        <v>30351453.329999998</v>
      </c>
    </row>
    <row r="65" spans="1:11" x14ac:dyDescent="0.3">
      <c r="A65" s="3" t="s">
        <v>17</v>
      </c>
      <c r="B65" s="15"/>
      <c r="C65" s="15"/>
      <c r="D65" s="34">
        <v>1</v>
      </c>
      <c r="E65" s="35"/>
      <c r="F65" s="36"/>
      <c r="G65" s="15" t="s">
        <v>12</v>
      </c>
      <c r="H65" s="15" t="s">
        <v>12</v>
      </c>
      <c r="I65" s="15" t="s">
        <v>12</v>
      </c>
      <c r="J65" s="15" t="s">
        <v>12</v>
      </c>
      <c r="K65" s="15" t="s">
        <v>12</v>
      </c>
    </row>
    <row r="66" spans="1:11" ht="54" x14ac:dyDescent="0.3">
      <c r="A66" s="3" t="s">
        <v>7</v>
      </c>
      <c r="B66" s="37" t="s">
        <v>47</v>
      </c>
      <c r="C66" s="40" t="s">
        <v>25</v>
      </c>
      <c r="D66" s="4">
        <f>D69-D67</f>
        <v>11687500</v>
      </c>
      <c r="E66" s="4">
        <f t="shared" ref="E66:F66" si="52">E69-E67</f>
        <v>11250000</v>
      </c>
      <c r="F66" s="4">
        <f t="shared" si="52"/>
        <v>11326090</v>
      </c>
      <c r="G66" s="15" t="s">
        <v>12</v>
      </c>
      <c r="H66" s="15" t="s">
        <v>12</v>
      </c>
      <c r="I66" s="5">
        <f t="shared" ref="I66" si="53">ROUND(SUM(D66:F66)/3,2)</f>
        <v>11421196.67</v>
      </c>
      <c r="J66" s="18" t="s">
        <v>12</v>
      </c>
      <c r="K66" s="4">
        <f>K69-K67</f>
        <v>11421196.67</v>
      </c>
    </row>
    <row r="67" spans="1:11" ht="54" x14ac:dyDescent="0.3">
      <c r="A67" s="3" t="s">
        <v>8</v>
      </c>
      <c r="B67" s="38"/>
      <c r="C67" s="41"/>
      <c r="D67" s="6">
        <f t="shared" ref="D67:F67" si="54">ROUND(D69*20/120,2)</f>
        <v>2337500</v>
      </c>
      <c r="E67" s="6">
        <f t="shared" si="54"/>
        <v>2250000</v>
      </c>
      <c r="F67" s="6">
        <f t="shared" si="54"/>
        <v>2265218</v>
      </c>
      <c r="G67" s="15" t="s">
        <v>12</v>
      </c>
      <c r="H67" s="15" t="s">
        <v>12</v>
      </c>
      <c r="I67" s="7">
        <f t="shared" ref="I67" si="55">I69-I66</f>
        <v>2284239.33</v>
      </c>
      <c r="J67" s="15" t="s">
        <v>12</v>
      </c>
      <c r="K67" s="6">
        <f>ROUND(K69-K69/1.2,2)</f>
        <v>2284239.33</v>
      </c>
    </row>
    <row r="68" spans="1:11" ht="36" x14ac:dyDescent="0.3">
      <c r="A68" s="3" t="s">
        <v>10</v>
      </c>
      <c r="B68" s="38"/>
      <c r="C68" s="41"/>
      <c r="D68" s="19">
        <v>0.2</v>
      </c>
      <c r="E68" s="19">
        <v>0.2</v>
      </c>
      <c r="F68" s="19">
        <v>0.2</v>
      </c>
      <c r="G68" s="15" t="s">
        <v>12</v>
      </c>
      <c r="H68" s="15" t="s">
        <v>12</v>
      </c>
      <c r="I68" s="15" t="s">
        <v>12</v>
      </c>
      <c r="J68" s="15" t="s">
        <v>12</v>
      </c>
      <c r="K68" s="8" t="s">
        <v>11</v>
      </c>
    </row>
    <row r="69" spans="1:11" ht="54" x14ac:dyDescent="0.3">
      <c r="A69" s="3" t="s">
        <v>19</v>
      </c>
      <c r="B69" s="39"/>
      <c r="C69" s="42"/>
      <c r="D69" s="30">
        <v>14025000</v>
      </c>
      <c r="E69" s="31">
        <v>13500000</v>
      </c>
      <c r="F69" s="30">
        <v>13591308</v>
      </c>
      <c r="G69" s="9">
        <f>_xlfn.STDEV.S(D69,E69,F69)/I69*100</f>
        <v>2.0465668473222838</v>
      </c>
      <c r="H69" s="33">
        <f>(MAX(D69:F69)*100/MIN(D69:F69))-100</f>
        <v>3.8888888888888857</v>
      </c>
      <c r="I69" s="7">
        <f t="shared" ref="I69" si="56">ROUND(SUM(D69:F69)/3,2)</f>
        <v>13705436</v>
      </c>
      <c r="J69" s="18">
        <v>1</v>
      </c>
      <c r="K69" s="7">
        <f>ROUND(I69*D70*J69,2)</f>
        <v>13705436</v>
      </c>
    </row>
    <row r="70" spans="1:11" x14ac:dyDescent="0.3">
      <c r="A70" s="3" t="s">
        <v>17</v>
      </c>
      <c r="B70" s="15"/>
      <c r="C70" s="15"/>
      <c r="D70" s="34">
        <v>1</v>
      </c>
      <c r="E70" s="35"/>
      <c r="F70" s="36"/>
      <c r="G70" s="15" t="s">
        <v>12</v>
      </c>
      <c r="H70" s="15" t="s">
        <v>12</v>
      </c>
      <c r="I70" s="15" t="s">
        <v>12</v>
      </c>
      <c r="J70" s="15" t="s">
        <v>12</v>
      </c>
      <c r="K70" s="15" t="s">
        <v>12</v>
      </c>
    </row>
    <row r="71" spans="1:11" ht="54" x14ac:dyDescent="0.3">
      <c r="A71" s="3" t="s">
        <v>7</v>
      </c>
      <c r="B71" s="37" t="s">
        <v>48</v>
      </c>
      <c r="C71" s="40" t="s">
        <v>25</v>
      </c>
      <c r="D71" s="4">
        <f>D74-D72</f>
        <v>2081666.67</v>
      </c>
      <c r="E71" s="4">
        <f t="shared" ref="E71:F71" si="57">E74-E72</f>
        <v>2233333.33</v>
      </c>
      <c r="F71" s="4">
        <f t="shared" si="57"/>
        <v>2230870.13</v>
      </c>
      <c r="G71" s="15" t="s">
        <v>12</v>
      </c>
      <c r="H71" s="15" t="s">
        <v>12</v>
      </c>
      <c r="I71" s="5">
        <f t="shared" ref="I71" si="58">ROUND(SUM(D71:F71)/3,2)</f>
        <v>2181956.71</v>
      </c>
      <c r="J71" s="18" t="s">
        <v>12</v>
      </c>
      <c r="K71" s="4">
        <f>K74-K72</f>
        <v>2181956.71</v>
      </c>
    </row>
    <row r="72" spans="1:11" ht="54" x14ac:dyDescent="0.3">
      <c r="A72" s="3" t="s">
        <v>8</v>
      </c>
      <c r="B72" s="38"/>
      <c r="C72" s="41"/>
      <c r="D72" s="6">
        <f t="shared" ref="D72:F72" si="59">ROUND(D74*20/120,2)</f>
        <v>416333.33</v>
      </c>
      <c r="E72" s="6">
        <f t="shared" si="59"/>
        <v>446666.67</v>
      </c>
      <c r="F72" s="6">
        <f t="shared" si="59"/>
        <v>446174.03</v>
      </c>
      <c r="G72" s="15" t="s">
        <v>12</v>
      </c>
      <c r="H72" s="15" t="s">
        <v>12</v>
      </c>
      <c r="I72" s="7">
        <f t="shared" ref="I72" si="60">I74-I71</f>
        <v>436391.33999999985</v>
      </c>
      <c r="J72" s="15" t="s">
        <v>12</v>
      </c>
      <c r="K72" s="6">
        <f>ROUND(K74-K74/1.2,2)</f>
        <v>436391.34</v>
      </c>
    </row>
    <row r="73" spans="1:11" ht="36" x14ac:dyDescent="0.3">
      <c r="A73" s="3" t="s">
        <v>10</v>
      </c>
      <c r="B73" s="38"/>
      <c r="C73" s="41"/>
      <c r="D73" s="19">
        <v>0.2</v>
      </c>
      <c r="E73" s="19">
        <v>0.2</v>
      </c>
      <c r="F73" s="19">
        <v>0.2</v>
      </c>
      <c r="G73" s="15" t="s">
        <v>12</v>
      </c>
      <c r="H73" s="15" t="s">
        <v>12</v>
      </c>
      <c r="I73" s="15" t="s">
        <v>12</v>
      </c>
      <c r="J73" s="15" t="s">
        <v>12</v>
      </c>
      <c r="K73" s="8" t="s">
        <v>11</v>
      </c>
    </row>
    <row r="74" spans="1:11" ht="54" x14ac:dyDescent="0.3">
      <c r="A74" s="3" t="s">
        <v>19</v>
      </c>
      <c r="B74" s="39"/>
      <c r="C74" s="42"/>
      <c r="D74" s="30">
        <v>2498000</v>
      </c>
      <c r="E74" s="31">
        <v>2680000</v>
      </c>
      <c r="F74" s="30">
        <v>2677044.16</v>
      </c>
      <c r="G74" s="9">
        <f>_xlfn.STDEV.S(D74,E74,F74)/I74*100</f>
        <v>3.9809432336264687</v>
      </c>
      <c r="H74" s="33">
        <f>(MAX(D74:F74)*100/MIN(D74:F74))-100</f>
        <v>7.2858286629303421</v>
      </c>
      <c r="I74" s="7">
        <f t="shared" ref="I74" si="61">ROUND(SUM(D74:F74)/3,2)</f>
        <v>2618348.0499999998</v>
      </c>
      <c r="J74" s="18">
        <v>1</v>
      </c>
      <c r="K74" s="7">
        <f>ROUND(I74*D75*J74,2)</f>
        <v>2618348.0499999998</v>
      </c>
    </row>
    <row r="75" spans="1:11" x14ac:dyDescent="0.3">
      <c r="A75" s="3" t="s">
        <v>17</v>
      </c>
      <c r="B75" s="15"/>
      <c r="C75" s="15"/>
      <c r="D75" s="34">
        <v>1</v>
      </c>
      <c r="E75" s="35"/>
      <c r="F75" s="36"/>
      <c r="G75" s="15" t="s">
        <v>12</v>
      </c>
      <c r="H75" s="15" t="s">
        <v>12</v>
      </c>
      <c r="I75" s="15" t="s">
        <v>12</v>
      </c>
      <c r="J75" s="15" t="s">
        <v>12</v>
      </c>
      <c r="K75" s="15" t="s">
        <v>12</v>
      </c>
    </row>
    <row r="76" spans="1:11" ht="54" x14ac:dyDescent="0.3">
      <c r="A76" s="3" t="s">
        <v>7</v>
      </c>
      <c r="B76" s="37" t="s">
        <v>49</v>
      </c>
      <c r="C76" s="40" t="s">
        <v>25</v>
      </c>
      <c r="D76" s="4">
        <f>D79-D77</f>
        <v>18084378.960000001</v>
      </c>
      <c r="E76" s="4">
        <f t="shared" ref="E76:F76" si="62">E79-E77</f>
        <v>18620400.420000002</v>
      </c>
      <c r="F76" s="4">
        <f t="shared" si="62"/>
        <v>18656691.800000001</v>
      </c>
      <c r="G76" s="15" t="s">
        <v>12</v>
      </c>
      <c r="H76" s="15" t="s">
        <v>12</v>
      </c>
      <c r="I76" s="5">
        <f t="shared" ref="I76" si="63">ROUND(SUM(D76:F76)/3,2)</f>
        <v>18453823.73</v>
      </c>
      <c r="J76" s="18" t="s">
        <v>12</v>
      </c>
      <c r="K76" s="4">
        <f>K79-K77</f>
        <v>18453823.719999999</v>
      </c>
    </row>
    <row r="77" spans="1:11" ht="54" x14ac:dyDescent="0.3">
      <c r="A77" s="3" t="s">
        <v>8</v>
      </c>
      <c r="B77" s="38"/>
      <c r="C77" s="41"/>
      <c r="D77" s="6">
        <f t="shared" ref="D77:F77" si="64">ROUND(D79*20/120,2)</f>
        <v>3616875.79</v>
      </c>
      <c r="E77" s="6">
        <f t="shared" si="64"/>
        <v>3724080.09</v>
      </c>
      <c r="F77" s="6">
        <f t="shared" si="64"/>
        <v>3731338.36</v>
      </c>
      <c r="G77" s="15" t="s">
        <v>12</v>
      </c>
      <c r="H77" s="15" t="s">
        <v>12</v>
      </c>
      <c r="I77" s="7">
        <f t="shared" ref="I77" si="65">I79-I76</f>
        <v>3690764.7399999984</v>
      </c>
      <c r="J77" s="15" t="s">
        <v>12</v>
      </c>
      <c r="K77" s="6">
        <f>ROUND(K79-K79/1.2,2)</f>
        <v>3690764.75</v>
      </c>
    </row>
    <row r="78" spans="1:11" ht="36" x14ac:dyDescent="0.3">
      <c r="A78" s="3" t="s">
        <v>10</v>
      </c>
      <c r="B78" s="38"/>
      <c r="C78" s="41"/>
      <c r="D78" s="19">
        <v>0.2</v>
      </c>
      <c r="E78" s="19">
        <v>0.2</v>
      </c>
      <c r="F78" s="19">
        <v>0.2</v>
      </c>
      <c r="G78" s="15" t="s">
        <v>12</v>
      </c>
      <c r="H78" s="15" t="s">
        <v>12</v>
      </c>
      <c r="I78" s="15" t="s">
        <v>12</v>
      </c>
      <c r="J78" s="15" t="s">
        <v>12</v>
      </c>
      <c r="K78" s="8" t="s">
        <v>11</v>
      </c>
    </row>
    <row r="79" spans="1:11" ht="54" x14ac:dyDescent="0.3">
      <c r="A79" s="3" t="s">
        <v>19</v>
      </c>
      <c r="B79" s="39"/>
      <c r="C79" s="42"/>
      <c r="D79" s="30">
        <v>21701254.75</v>
      </c>
      <c r="E79" s="31">
        <v>22344480.510000002</v>
      </c>
      <c r="F79" s="30">
        <v>22388030.16</v>
      </c>
      <c r="G79" s="9">
        <f>_xlfn.STDEV.S(D79,E79,F79)/I79*100</f>
        <v>1.7365653216816244</v>
      </c>
      <c r="H79" s="33">
        <f>(MAX(D79:F79)*100/MIN(D79:F79))-100</f>
        <v>3.1646806505508636</v>
      </c>
      <c r="I79" s="7">
        <f t="shared" ref="I79" si="66">ROUND(SUM(D79:F79)/3,2)</f>
        <v>22144588.469999999</v>
      </c>
      <c r="J79" s="18">
        <v>1</v>
      </c>
      <c r="K79" s="7">
        <f>ROUND(I79*D80*J79,2)</f>
        <v>22144588.469999999</v>
      </c>
    </row>
    <row r="80" spans="1:11" x14ac:dyDescent="0.3">
      <c r="A80" s="3" t="s">
        <v>17</v>
      </c>
      <c r="B80" s="15"/>
      <c r="C80" s="15"/>
      <c r="D80" s="34">
        <v>1</v>
      </c>
      <c r="E80" s="35"/>
      <c r="F80" s="36"/>
      <c r="G80" s="15" t="s">
        <v>12</v>
      </c>
      <c r="H80" s="15" t="s">
        <v>12</v>
      </c>
      <c r="I80" s="15" t="s">
        <v>12</v>
      </c>
      <c r="J80" s="15" t="s">
        <v>12</v>
      </c>
      <c r="K80" s="15" t="s">
        <v>12</v>
      </c>
    </row>
    <row r="81" spans="1:12" ht="54" x14ac:dyDescent="0.3">
      <c r="A81" s="3" t="s">
        <v>7</v>
      </c>
      <c r="B81" s="37" t="s">
        <v>50</v>
      </c>
      <c r="C81" s="40" t="s">
        <v>25</v>
      </c>
      <c r="D81" s="4">
        <f>D84-D82</f>
        <v>759700</v>
      </c>
      <c r="E81" s="4">
        <f t="shared" ref="E81:F81" si="67">E84-E82</f>
        <v>852000</v>
      </c>
      <c r="F81" s="4">
        <f t="shared" si="67"/>
        <v>903120</v>
      </c>
      <c r="G81" s="15" t="s">
        <v>12</v>
      </c>
      <c r="H81" s="15" t="s">
        <v>12</v>
      </c>
      <c r="I81" s="5">
        <f t="shared" ref="I81" si="68">ROUND(SUM(D81:F81)/3,2)</f>
        <v>838273.33</v>
      </c>
      <c r="J81" s="18" t="s">
        <v>12</v>
      </c>
      <c r="K81" s="4">
        <f>K84-K82</f>
        <v>838273.33</v>
      </c>
    </row>
    <row r="82" spans="1:12" ht="54" x14ac:dyDescent="0.3">
      <c r="A82" s="3" t="s">
        <v>8</v>
      </c>
      <c r="B82" s="38"/>
      <c r="C82" s="41"/>
      <c r="D82" s="6">
        <f t="shared" ref="D82:F82" si="69">ROUND(D84*20/120,2)</f>
        <v>151940</v>
      </c>
      <c r="E82" s="6">
        <f t="shared" si="69"/>
        <v>170400</v>
      </c>
      <c r="F82" s="6">
        <f t="shared" si="69"/>
        <v>180624</v>
      </c>
      <c r="G82" s="15" t="s">
        <v>12</v>
      </c>
      <c r="H82" s="15" t="s">
        <v>12</v>
      </c>
      <c r="I82" s="7">
        <f t="shared" ref="I82" si="70">I84-I81</f>
        <v>167654.67000000004</v>
      </c>
      <c r="J82" s="15" t="s">
        <v>12</v>
      </c>
      <c r="K82" s="6">
        <f>ROUND(K84-K84/1.2,2)</f>
        <v>167654.67000000001</v>
      </c>
    </row>
    <row r="83" spans="1:12" ht="36" x14ac:dyDescent="0.3">
      <c r="A83" s="3" t="s">
        <v>10</v>
      </c>
      <c r="B83" s="38"/>
      <c r="C83" s="41"/>
      <c r="D83" s="19">
        <v>0.2</v>
      </c>
      <c r="E83" s="19">
        <v>0.2</v>
      </c>
      <c r="F83" s="19">
        <v>0.2</v>
      </c>
      <c r="G83" s="15" t="s">
        <v>12</v>
      </c>
      <c r="H83" s="15" t="s">
        <v>12</v>
      </c>
      <c r="I83" s="15" t="s">
        <v>12</v>
      </c>
      <c r="J83" s="15" t="s">
        <v>12</v>
      </c>
      <c r="K83" s="8" t="s">
        <v>11</v>
      </c>
    </row>
    <row r="84" spans="1:12" ht="54" x14ac:dyDescent="0.3">
      <c r="A84" s="3" t="s">
        <v>19</v>
      </c>
      <c r="B84" s="39"/>
      <c r="C84" s="42"/>
      <c r="D84" s="30">
        <v>911640</v>
      </c>
      <c r="E84" s="31">
        <v>1022400</v>
      </c>
      <c r="F84" s="30">
        <v>1083744</v>
      </c>
      <c r="G84" s="9">
        <f>_xlfn.STDEV.S(D84,E84,F84)/I84*100</f>
        <v>8.6712351610657379</v>
      </c>
      <c r="H84" s="33">
        <f>(MAX(D84:F84)*100/MIN(D84:F84))-100</f>
        <v>18.878504672897193</v>
      </c>
      <c r="I84" s="7">
        <f t="shared" ref="I84" si="71">ROUND(SUM(D84:F84)/3,2)</f>
        <v>1005928</v>
      </c>
      <c r="J84" s="18">
        <v>1</v>
      </c>
      <c r="K84" s="7">
        <f>ROUND(I84*D85*J84,2)</f>
        <v>1005928</v>
      </c>
    </row>
    <row r="85" spans="1:12" x14ac:dyDescent="0.3">
      <c r="A85" s="3" t="s">
        <v>17</v>
      </c>
      <c r="B85" s="15"/>
      <c r="C85" s="15"/>
      <c r="D85" s="34">
        <v>1</v>
      </c>
      <c r="E85" s="35"/>
      <c r="F85" s="36"/>
      <c r="G85" s="15" t="s">
        <v>12</v>
      </c>
      <c r="H85" s="15" t="s">
        <v>12</v>
      </c>
      <c r="I85" s="15" t="s">
        <v>12</v>
      </c>
      <c r="J85" s="15" t="s">
        <v>12</v>
      </c>
      <c r="K85" s="15" t="s">
        <v>12</v>
      </c>
    </row>
    <row r="86" spans="1:12" s="20" customFormat="1" ht="150.44999999999999" customHeight="1" x14ac:dyDescent="0.3">
      <c r="A86" s="3" t="s">
        <v>13</v>
      </c>
      <c r="B86" s="15" t="s">
        <v>12</v>
      </c>
      <c r="C86" s="15" t="s">
        <v>12</v>
      </c>
      <c r="D86" s="15" t="s">
        <v>12</v>
      </c>
      <c r="E86" s="15" t="s">
        <v>12</v>
      </c>
      <c r="F86" s="15" t="s">
        <v>12</v>
      </c>
      <c r="G86" s="15" t="s">
        <v>12</v>
      </c>
      <c r="H86" s="15" t="s">
        <v>12</v>
      </c>
      <c r="I86" s="15" t="s">
        <v>12</v>
      </c>
      <c r="J86" s="15" t="s">
        <v>12</v>
      </c>
      <c r="K86" s="4">
        <f>K89-K87</f>
        <v>306820825.36000001</v>
      </c>
    </row>
    <row r="87" spans="1:12" s="20" customFormat="1" ht="66" customHeight="1" x14ac:dyDescent="0.3">
      <c r="A87" s="3" t="s">
        <v>8</v>
      </c>
      <c r="B87" s="15" t="s">
        <v>12</v>
      </c>
      <c r="C87" s="15" t="s">
        <v>12</v>
      </c>
      <c r="D87" s="15" t="s">
        <v>12</v>
      </c>
      <c r="E87" s="15" t="s">
        <v>12</v>
      </c>
      <c r="F87" s="15" t="s">
        <v>12</v>
      </c>
      <c r="G87" s="15" t="s">
        <v>12</v>
      </c>
      <c r="H87" s="15" t="s">
        <v>12</v>
      </c>
      <c r="I87" s="15" t="s">
        <v>12</v>
      </c>
      <c r="J87" s="15" t="s">
        <v>12</v>
      </c>
      <c r="K87" s="6">
        <f>ROUND(K89-K89/1.2,2)</f>
        <v>61364165.07</v>
      </c>
    </row>
    <row r="88" spans="1:12" s="20" customFormat="1" ht="50.25" customHeight="1" x14ac:dyDescent="0.3">
      <c r="A88" s="3" t="s">
        <v>10</v>
      </c>
      <c r="B88" s="15" t="s">
        <v>12</v>
      </c>
      <c r="C88" s="15" t="s">
        <v>12</v>
      </c>
      <c r="D88" s="8" t="s">
        <v>12</v>
      </c>
      <c r="E88" s="8" t="s">
        <v>12</v>
      </c>
      <c r="F88" s="8" t="s">
        <v>12</v>
      </c>
      <c r="G88" s="15" t="s">
        <v>12</v>
      </c>
      <c r="H88" s="15" t="s">
        <v>12</v>
      </c>
      <c r="I88" s="15" t="s">
        <v>12</v>
      </c>
      <c r="J88" s="15" t="s">
        <v>12</v>
      </c>
      <c r="K88" s="8" t="s">
        <v>11</v>
      </c>
    </row>
    <row r="89" spans="1:12" s="20" customFormat="1" ht="155.25" customHeight="1" x14ac:dyDescent="0.3">
      <c r="A89" s="3" t="s">
        <v>18</v>
      </c>
      <c r="B89" s="15" t="s">
        <v>12</v>
      </c>
      <c r="C89" s="15" t="s">
        <v>12</v>
      </c>
      <c r="D89" s="15" t="s">
        <v>12</v>
      </c>
      <c r="E89" s="15" t="s">
        <v>12</v>
      </c>
      <c r="F89" s="15" t="s">
        <v>12</v>
      </c>
      <c r="G89" s="15" t="s">
        <v>12</v>
      </c>
      <c r="H89" s="15" t="s">
        <v>12</v>
      </c>
      <c r="I89" s="15" t="s">
        <v>12</v>
      </c>
      <c r="J89" s="15" t="s">
        <v>12</v>
      </c>
      <c r="K89" s="4">
        <f>ROUND(SUMIF(A11:A91,"Цена за единицу работы, услуги с учетом налога на добавленную стоимость",K11:K91),2)</f>
        <v>368184990.43000001</v>
      </c>
    </row>
    <row r="90" spans="1:12" ht="30" customHeight="1" x14ac:dyDescent="0.3">
      <c r="A90" s="21" t="s">
        <v>4</v>
      </c>
      <c r="B90" s="10" t="s">
        <v>12</v>
      </c>
      <c r="C90" s="10" t="s">
        <v>12</v>
      </c>
      <c r="D90" s="25">
        <v>45938</v>
      </c>
      <c r="E90" s="25">
        <v>45938</v>
      </c>
      <c r="F90" s="25">
        <v>45939</v>
      </c>
      <c r="G90" s="15" t="s">
        <v>12</v>
      </c>
      <c r="H90" s="15" t="s">
        <v>12</v>
      </c>
      <c r="I90" s="5" t="s">
        <v>12</v>
      </c>
      <c r="J90" s="22" t="s">
        <v>12</v>
      </c>
      <c r="K90" s="15" t="s">
        <v>12</v>
      </c>
    </row>
    <row r="91" spans="1:12" ht="33" customHeight="1" x14ac:dyDescent="0.3">
      <c r="A91" s="21" t="s">
        <v>5</v>
      </c>
      <c r="B91" s="15" t="s">
        <v>12</v>
      </c>
      <c r="C91" s="15" t="s">
        <v>12</v>
      </c>
      <c r="D91" s="25">
        <v>45982</v>
      </c>
      <c r="E91" s="25">
        <v>45991</v>
      </c>
      <c r="F91" s="25">
        <v>45992</v>
      </c>
      <c r="G91" s="15" t="s">
        <v>12</v>
      </c>
      <c r="H91" s="15" t="s">
        <v>12</v>
      </c>
      <c r="I91" s="15" t="s">
        <v>12</v>
      </c>
      <c r="J91" s="15" t="s">
        <v>12</v>
      </c>
      <c r="K91" s="15" t="s">
        <v>12</v>
      </c>
    </row>
    <row r="92" spans="1:12" ht="31.5" customHeight="1" x14ac:dyDescent="0.3">
      <c r="A92" s="65" t="s">
        <v>52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</row>
    <row r="93" spans="1:12" s="27" customFormat="1" ht="24.75" customHeight="1" x14ac:dyDescent="0.35">
      <c r="A93" s="63" t="s">
        <v>28</v>
      </c>
      <c r="B93" s="63"/>
      <c r="C93" s="63"/>
      <c r="D93" s="63"/>
      <c r="E93" s="63"/>
      <c r="F93" s="63"/>
      <c r="G93" s="63"/>
      <c r="H93" s="64"/>
      <c r="I93" s="64"/>
      <c r="J93" s="66" t="s">
        <v>29</v>
      </c>
      <c r="K93" s="66"/>
      <c r="L93" s="26"/>
    </row>
    <row r="94" spans="1:12" ht="27.75" customHeight="1" x14ac:dyDescent="0.35">
      <c r="A94" s="62" t="s">
        <v>31</v>
      </c>
      <c r="B94" s="62"/>
      <c r="C94" s="62"/>
      <c r="D94" s="62"/>
      <c r="E94" s="62"/>
      <c r="F94" s="62"/>
      <c r="G94" s="62"/>
      <c r="H94" s="11"/>
      <c r="I94" s="11"/>
      <c r="J94" s="12"/>
      <c r="K94" s="12"/>
    </row>
    <row r="96" spans="1:12" x14ac:dyDescent="0.35">
      <c r="A96" s="13"/>
      <c r="D96" s="28"/>
    </row>
    <row r="98" spans="5:6" x14ac:dyDescent="0.35">
      <c r="E98" s="28"/>
      <c r="F98" s="29"/>
    </row>
  </sheetData>
  <mergeCells count="66">
    <mergeCell ref="B46:B49"/>
    <mergeCell ref="C46:C49"/>
    <mergeCell ref="D50:F50"/>
    <mergeCell ref="B51:B54"/>
    <mergeCell ref="C51:C54"/>
    <mergeCell ref="D55:F55"/>
    <mergeCell ref="D75:F75"/>
    <mergeCell ref="B66:B69"/>
    <mergeCell ref="C66:C69"/>
    <mergeCell ref="D70:F70"/>
    <mergeCell ref="B71:B74"/>
    <mergeCell ref="C71:C74"/>
    <mergeCell ref="D65:F65"/>
    <mergeCell ref="B56:B59"/>
    <mergeCell ref="C56:C59"/>
    <mergeCell ref="D60:F60"/>
    <mergeCell ref="B61:B64"/>
    <mergeCell ref="C61:C64"/>
    <mergeCell ref="B81:B84"/>
    <mergeCell ref="C81:C84"/>
    <mergeCell ref="D85:F85"/>
    <mergeCell ref="B76:B79"/>
    <mergeCell ref="C76:C79"/>
    <mergeCell ref="D80:F80"/>
    <mergeCell ref="B11:B14"/>
    <mergeCell ref="C11:C14"/>
    <mergeCell ref="D15:F15"/>
    <mergeCell ref="I7:I9"/>
    <mergeCell ref="J6:J9"/>
    <mergeCell ref="C6:C9"/>
    <mergeCell ref="G8:G9"/>
    <mergeCell ref="H8:H9"/>
    <mergeCell ref="A94:G94"/>
    <mergeCell ref="A93:G93"/>
    <mergeCell ref="H93:I93"/>
    <mergeCell ref="A92:K92"/>
    <mergeCell ref="J93:K93"/>
    <mergeCell ref="B21:B24"/>
    <mergeCell ref="C21:C24"/>
    <mergeCell ref="G1:K1"/>
    <mergeCell ref="A2:K2"/>
    <mergeCell ref="B16:B19"/>
    <mergeCell ref="D20:F20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16:C19"/>
    <mergeCell ref="D25:F25"/>
    <mergeCell ref="B26:B29"/>
    <mergeCell ref="C26:C29"/>
    <mergeCell ref="D30:F30"/>
    <mergeCell ref="B31:B34"/>
    <mergeCell ref="C31:C34"/>
    <mergeCell ref="D45:F45"/>
    <mergeCell ref="D35:F35"/>
    <mergeCell ref="B36:B39"/>
    <mergeCell ref="C36:C39"/>
    <mergeCell ref="D40:F40"/>
    <mergeCell ref="B41:B44"/>
    <mergeCell ref="C41:C44"/>
  </mergeCells>
  <pageMargins left="0.23622047244094491" right="0.23622047244094491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Анатолий</cp:lastModifiedBy>
  <cp:lastPrinted>2025-09-29T12:49:55Z</cp:lastPrinted>
  <dcterms:created xsi:type="dcterms:W3CDTF">2015-08-07T14:00:00Z</dcterms:created>
  <dcterms:modified xsi:type="dcterms:W3CDTF">2025-10-10T13:57:08Z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